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2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</sheets>
  <definedNames>
    <definedName name="_xlnm.Print_Area" localSheetId="0">'a'!$A$1:$J$81</definedName>
    <definedName name="_xlnm.Print_Area" localSheetId="3">'gt'!$A$1:$I$73</definedName>
    <definedName name="_xlnm.Print_Area" localSheetId="6">'nat'!$B$1:$G$72</definedName>
    <definedName name="_xlnm.Print_Area" localSheetId="2">'nh'!$A$1:$J$100</definedName>
    <definedName name="_xlnm.Print_Area" localSheetId="4">'ogg'!$A$1:$F$34</definedName>
    <definedName name="_xlnm.Print_Area" localSheetId="5">'özkaynak'!$A$2:$X$83</definedName>
    <definedName name="_xlnm.Print_Area" localSheetId="1">'p'!$A$1:$J$78</definedName>
    <definedName name="Z_16889832_86B0_48A1_A3F0_95785665F9B4_.wvu.PrintArea" localSheetId="0" hidden="1">'a'!$A$3:$J$79</definedName>
    <definedName name="Z_16889832_86B0_48A1_A3F0_95785665F9B4_.wvu.PrintArea" localSheetId="3" hidden="1">'gt'!$A$2:$F$71</definedName>
    <definedName name="Z_16889832_86B0_48A1_A3F0_95785665F9B4_.wvu.PrintArea" localSheetId="4" hidden="1">'ogg'!$A$2:$E$32</definedName>
    <definedName name="Z_16889832_86B0_48A1_A3F0_95785665F9B4_.wvu.PrintArea" localSheetId="1" hidden="1">'p'!$A$2:$J$76</definedName>
    <definedName name="Z_6D13DA8A_5530_4649_8CD7_84B2295869D1_.wvu.PrintArea" localSheetId="0" hidden="1">'a'!$A$3:$J$79</definedName>
    <definedName name="Z_6D13DA8A_5530_4649_8CD7_84B2295869D1_.wvu.PrintArea" localSheetId="3" hidden="1">'gt'!$A$2:$F$71</definedName>
    <definedName name="Z_6D13DA8A_5530_4649_8CD7_84B2295869D1_.wvu.PrintArea" localSheetId="4" hidden="1">'ogg'!$A$2:$E$32</definedName>
    <definedName name="Z_6D13DA8A_5530_4649_8CD7_84B2295869D1_.wvu.PrintArea" localSheetId="1" hidden="1">'p'!$A$2:$J$76</definedName>
    <definedName name="Z_9396E133_4C05_4640_A115_67E7C74F584E_.wvu.PrintArea" localSheetId="0" hidden="1">'a'!$A$3:$J$79</definedName>
    <definedName name="Z_9396E133_4C05_4640_A115_67E7C74F584E_.wvu.PrintArea" localSheetId="3" hidden="1">'gt'!$A$2:$F$71</definedName>
    <definedName name="Z_9396E133_4C05_4640_A115_67E7C74F584E_.wvu.PrintArea" localSheetId="4" hidden="1">'ogg'!$A$2:$E$32</definedName>
    <definedName name="Z_9396E133_4C05_4640_A115_67E7C74F584E_.wvu.PrintArea" localSheetId="1" hidden="1">'p'!$A$2:$J$76</definedName>
    <definedName name="Z_A6EE2484_C53C_402E_94C5_8D90F92DED70_.wvu.PrintArea" localSheetId="0" hidden="1">'a'!$A$3:$J$79</definedName>
    <definedName name="Z_A6EE2484_C53C_402E_94C5_8D90F92DED70_.wvu.PrintArea" localSheetId="3" hidden="1">'gt'!$A$2:$F$71</definedName>
    <definedName name="Z_A6EE2484_C53C_402E_94C5_8D90F92DED70_.wvu.PrintArea" localSheetId="4" hidden="1">'ogg'!$A$2:$E$32</definedName>
    <definedName name="Z_A6EE2484_C53C_402E_94C5_8D90F92DED70_.wvu.PrintArea" localSheetId="1" hidden="1">'p'!$A$2:$J$76</definedName>
    <definedName name="Z_E1E31F00_469F_4984_AC88_A4EA8BCB406A_.wvu.PrintArea" localSheetId="0" hidden="1">'a'!$A$3:$J$79</definedName>
    <definedName name="Z_E1E31F00_469F_4984_AC88_A4EA8BCB406A_.wvu.PrintArea" localSheetId="3" hidden="1">'gt'!$A$2:$F$71</definedName>
    <definedName name="Z_E1E31F00_469F_4984_AC88_A4EA8BCB406A_.wvu.PrintArea" localSheetId="4" hidden="1">'ogg'!$A$2:$E$32</definedName>
    <definedName name="Z_E1E31F00_469F_4984_AC88_A4EA8BCB406A_.wvu.PrintArea" localSheetId="1" hidden="1">'p'!$A$2:$J$76</definedName>
    <definedName name="Z_F0AB3048_32E9_4BAF_9A5C_028907AD0E21_.wvu.PrintArea" localSheetId="0" hidden="1">'a'!$A$3:$J$79</definedName>
    <definedName name="Z_F0AB3048_32E9_4BAF_9A5C_028907AD0E21_.wvu.PrintArea" localSheetId="3" hidden="1">'gt'!$A$2:$F$71</definedName>
    <definedName name="Z_F0AB3048_32E9_4BAF_9A5C_028907AD0E21_.wvu.PrintArea" localSheetId="4" hidden="1">'ogg'!$A$2:$E$32</definedName>
    <definedName name="Z_F0AB3048_32E9_4BAF_9A5C_028907AD0E21_.wvu.PrintArea" localSheetId="1" hidden="1">'p'!$A$2:$J$76</definedName>
  </definedNames>
  <calcPr fullCalcOnLoad="1"/>
</workbook>
</file>

<file path=xl/sharedStrings.xml><?xml version="1.0" encoding="utf-8"?>
<sst xmlns="http://schemas.openxmlformats.org/spreadsheetml/2006/main" count="1000" uniqueCount="680">
  <si>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</si>
  <si>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</si>
  <si>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</si>
  <si>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</si>
  <si>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</si>
  <si>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</si>
  <si>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</si>
  <si>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</si>
  <si>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</si>
  <si>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</si>
  <si>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</si>
  <si>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</si>
  <si>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</si>
  <si>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</si>
  <si>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</si>
  <si>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</si>
  <si>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</si>
  <si>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</si>
  <si>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</si>
  <si>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</si>
  <si>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</si>
  <si>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</si>
  <si>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</si>
  <si>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</si>
  <si>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</si>
  <si>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</si>
  <si>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</si>
  <si>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</si>
  <si>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</si>
  <si>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</si>
  <si>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</si>
  <si>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</si>
  <si>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</si>
  <si>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</si>
  <si>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</si>
  <si>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</si>
  <si>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</si>
  <si>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</si>
  <si>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</si>
  <si>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</si>
  <si>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</si>
  <si>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</si>
  <si>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</si>
  <si>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</si>
  <si>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</si>
  <si>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</si>
  <si>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</si>
  <si>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</si>
  <si>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</si>
  <si>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</si>
  <si>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</si>
  <si>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</si>
  <si>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</si>
  <si>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</si>
  <si>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</si>
  <si>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</si>
  <si>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</si>
  <si>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</si>
  <si>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</si>
  <si>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</si>
  <si>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</si>
  <si>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</si>
  <si>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</si>
  <si>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</si>
  <si>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</si>
  <si>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</si>
  <si>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</si>
  <si>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</si>
  <si>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</si>
  <si>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</si>
  <si>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</si>
  <si>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</si>
  <si>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</si>
  <si>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</si>
  <si>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</si>
  <si>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</si>
  <si>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</si>
  <si>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</si>
  <si>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</si>
  <si>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</si>
  <si>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</si>
  <si>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</si>
  <si>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</si>
  <si>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</si>
  <si>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</si>
  <si>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</si>
  <si>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</si>
  <si>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</si>
  <si>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</si>
  <si>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</si>
  <si>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</si>
  <si>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</si>
  <si>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</si>
  <si>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</si>
  <si>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</si>
  <si>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</si>
  <si>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</si>
  <si>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</si>
  <si>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</si>
  <si>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</si>
  <si>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</si>
  <si>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</si>
  <si>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</si>
  <si>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</si>
  <si>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</si>
  <si>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Grubun Kârı / Zararı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</si>
  <si>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</si>
  <si>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</si>
  <si>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</si>
  <si>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</si>
  <si>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</si>
  <si>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</si>
  <si>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</si>
  <si>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</si>
  <si>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</si>
  <si>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</si>
  <si>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</si>
  <si>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</si>
  <si>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</si>
  <si>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</si>
  <si>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</si>
  <si>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</si>
  <si>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</si>
  <si>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</si>
  <si>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</si>
  <si>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</si>
  <si>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</si>
  <si>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</si>
  <si>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</si>
  <si>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</si>
  <si>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</si>
  <si>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</si>
  <si>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Ertelenmiş Vergi Karşılığı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</si>
  <si>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</si>
  <si>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</si>
  <si>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</si>
  <si>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</si>
  <si>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</si>
  <si>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</si>
  <si>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</si>
  <si>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</si>
  <si>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</si>
  <si>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</si>
  <si>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</si>
  <si>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</si>
  <si>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</si>
  <si>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</si>
  <si>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</si>
  <si>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</si>
  <si>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</si>
  <si>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 xml:space="preserve">Faktoring Garantilerinden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</si>
  <si>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</si>
  <si>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</si>
  <si>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</si>
  <si>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</si>
  <si>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</si>
  <si>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</si>
  <si>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</si>
  <si>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</si>
  <si>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</si>
  <si>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</si>
  <si>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</si>
  <si>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</si>
  <si>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</si>
  <si>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</si>
  <si>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</si>
  <si>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</si>
  <si>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</si>
  <si>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</si>
  <si>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</si>
  <si>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</si>
  <si>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</si>
  <si>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</si>
  <si>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</si>
  <si>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</si>
  <si>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</si>
  <si>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</si>
  <si>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</si>
  <si>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</si>
  <si>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</si>
  <si>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</si>
  <si>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</si>
  <si>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</si>
  <si>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</si>
  <si>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</si>
  <si>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</si>
  <si>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</si>
  <si>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</si>
  <si>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</si>
  <si>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</si>
  <si>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</si>
  <si>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</si>
  <si>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</si>
  <si>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</si>
  <si>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</si>
  <si>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Statü </t>
  </si>
  <si>
    <t>Olağanüstü</t>
  </si>
  <si>
    <t xml:space="preserve">Diğer </t>
  </si>
  <si>
    <t>Dönem Net</t>
  </si>
  <si>
    <t>Sermaye</t>
  </si>
  <si>
    <t>Akçeler</t>
  </si>
  <si>
    <t>Yedekleri</t>
  </si>
  <si>
    <t>Fonu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</si>
  <si>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</si>
  <si>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</si>
  <si>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</si>
  <si>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</si>
  <si>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</si>
  <si>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</si>
  <si>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</si>
  <si>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Sermaye Artırımı</t>
  </si>
  <si>
    <t>Nakden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</si>
  <si>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</si>
  <si>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</si>
  <si>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</si>
  <si>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</si>
  <si>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</si>
  <si>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</si>
  <si>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</si>
  <si>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</si>
  <si>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</si>
  <si>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</si>
  <si>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</si>
  <si>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</si>
  <si>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</si>
  <si>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</si>
  <si>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</si>
  <si>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</si>
  <si>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</si>
  <si>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</si>
  <si>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</si>
  <si>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</si>
  <si>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</si>
  <si>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</si>
  <si>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</si>
  <si>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</si>
  <si>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</si>
  <si>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</si>
  <si>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</si>
  <si>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</si>
  <si>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</si>
  <si>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</si>
  <si>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</si>
  <si>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</si>
  <si>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</si>
  <si>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</si>
  <si>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</si>
  <si>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</si>
  <si>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</si>
  <si>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</si>
  <si>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YATIRIM FAALİYETLERİNE İLİŞKİN NAKİT AKIMLARI</t>
  </si>
  <si>
    <t xml:space="preserve">Satın Alınan Menkuller ve Gayrimenkuller </t>
  </si>
  <si>
    <t>Elden Çıkarılan Menkul ve Gayrimenkuller</t>
  </si>
  <si>
    <t>2.6</t>
  </si>
  <si>
    <t>2.7</t>
  </si>
  <si>
    <t>2.8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</si>
  <si>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</si>
  <si>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</si>
  <si>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</si>
  <si>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</si>
  <si>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</si>
  <si>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</si>
  <si>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</si>
  <si>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</si>
  <si>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</si>
  <si>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</si>
  <si>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</si>
  <si>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>NET FAALİYET KÂRI/ZARARI (VIII-IX-X)</t>
  </si>
  <si>
    <t>18.1</t>
  </si>
  <si>
    <t>18.2</t>
  </si>
  <si>
    <t xml:space="preserve">Azınlık 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</si>
  <si>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</si>
  <si>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</si>
  <si>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</si>
  <si>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</si>
  <si>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</si>
  <si>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</si>
  <si>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</si>
  <si>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</si>
  <si>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</si>
  <si>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</si>
  <si>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</si>
  <si>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</si>
  <si>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</si>
  <si>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</si>
  <si>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</si>
  <si>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</si>
  <si>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</si>
  <si>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</si>
  <si>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</si>
  <si>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</si>
  <si>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</si>
  <si>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</si>
  <si>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</si>
  <si>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</si>
  <si>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</si>
  <si>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</si>
  <si>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</si>
  <si>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</si>
  <si>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</si>
  <si>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</si>
  <si>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</si>
  <si>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</si>
  <si>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</si>
  <si>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</si>
  <si>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</si>
  <si>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</si>
  <si>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</si>
  <si>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</si>
  <si>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</si>
  <si>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</si>
  <si>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</si>
  <si>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</si>
  <si>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</si>
  <si>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</si>
  <si>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</si>
  <si>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</si>
  <si>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</si>
  <si>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Birleşmeden Kaynaklanan Artış/Azalış</t>
  </si>
  <si>
    <t>Dönem İçindeki Değişimler</t>
  </si>
  <si>
    <t xml:space="preserve">BİRLEŞME İŞLEMİ SONRASINDA GELİR OLARAK </t>
  </si>
  <si>
    <t>KAYDEDİLEN FAZLALIK TUTARI</t>
  </si>
  <si>
    <t>ÖZKAYNAK YÖNTEMİ UYGULANAN ORTAKLIKLARDAN KÂR/ZARAR</t>
  </si>
  <si>
    <t xml:space="preserve">XI. </t>
  </si>
  <si>
    <t>11.3</t>
  </si>
  <si>
    <t>12.4</t>
  </si>
  <si>
    <t>12.5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</si>
  <si>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</si>
  <si>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</si>
  <si>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</si>
  <si>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</si>
  <si>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</si>
  <si>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</si>
  <si>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</si>
  <si>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</si>
  <si>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</si>
  <si>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</si>
  <si>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16.5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</si>
  <si>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</si>
  <si>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</si>
  <si>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</si>
  <si>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</si>
  <si>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</si>
  <si>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</si>
  <si>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</si>
  <si>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</si>
  <si>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</si>
  <si>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</si>
  <si>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</si>
  <si>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</si>
  <si>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</si>
  <si>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</si>
  <si>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</si>
  <si>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</si>
  <si>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</si>
  <si>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</si>
  <si>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</si>
  <si>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</si>
  <si>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</si>
  <si>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</si>
  <si>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</si>
  <si>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</si>
  <si>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</si>
  <si>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</si>
  <si>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</si>
  <si>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</si>
  <si>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</si>
  <si>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</si>
  <si>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</si>
  <si>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</si>
  <si>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</si>
  <si>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</si>
  <si>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</si>
  <si>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</si>
  <si>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</si>
  <si>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</si>
  <si>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</si>
  <si>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</si>
  <si>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</si>
  <si>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</si>
  <si>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</si>
  <si>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</si>
  <si>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</si>
  <si>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</si>
  <si>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</si>
  <si>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</si>
  <si>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</si>
  <si>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</si>
  <si>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</si>
  <si>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</si>
  <si>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</si>
  <si>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</si>
  <si>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</si>
  <si>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</si>
  <si>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</si>
  <si>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</si>
  <si>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</si>
  <si>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</si>
  <si>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</si>
  <si>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</si>
  <si>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</si>
  <si>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</si>
  <si>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</si>
  <si>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</si>
  <si>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</si>
  <si>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</si>
  <si>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</si>
  <si>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</si>
  <si>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</si>
  <si>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</si>
  <si>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</si>
  <si>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</si>
  <si>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</si>
  <si>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</si>
  <si>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</si>
  <si>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</si>
  <si>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</si>
  <si>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</si>
  <si>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</si>
  <si>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</si>
  <si>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</si>
  <si>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</si>
  <si>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</si>
  <si>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</si>
  <si>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Riskten Korunma İşlemlerinden</t>
  </si>
  <si>
    <t>Nakit Akış Riskinden Korunma</t>
  </si>
  <si>
    <t xml:space="preserve">Yurtdışındaki Net Yatırım Riskinden Korunma </t>
  </si>
  <si>
    <t>Varlıkların Elden Çıkarılmasından Kaynaklanan Değişiklik</t>
  </si>
  <si>
    <t>Varlıkların Yeniden Sınıflandırılmasından Kaynaklanan Değişiklik</t>
  </si>
  <si>
    <t>Türkiye Garanti Bankası Anonim Şirketi ve Finansal Kuruluşları</t>
  </si>
  <si>
    <t xml:space="preserve"> ÖNCEKİ DÖNEM</t>
  </si>
  <si>
    <t xml:space="preserve"> CARİ DÖNEM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</si>
  <si>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</si>
  <si>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</si>
  <si>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</si>
  <si>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</si>
  <si>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</si>
  <si>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</si>
  <si>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</si>
  <si>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</si>
  <si>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</si>
  <si>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</si>
  <si>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</si>
  <si>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</si>
  <si>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</si>
  <si>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</si>
  <si>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</si>
  <si>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</si>
  <si>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</si>
  <si>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</si>
  <si>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</si>
  <si>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</si>
  <si>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</si>
  <si>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</si>
  <si>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</si>
  <si>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</si>
  <si>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</si>
  <si>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</si>
  <si>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</si>
  <si>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</si>
  <si>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</si>
  <si>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</si>
  <si>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</si>
  <si>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</si>
  <si>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</si>
  <si>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</si>
  <si>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</si>
  <si>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</si>
  <si>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</si>
  <si>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</si>
  <si>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</si>
  <si>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İlişikteki açıklama ve dipnotlar bu konsolide finansal tabloların tamamlayıcı bir unsurudur.</t>
  </si>
  <si>
    <t>Hariç Toplam</t>
  </si>
  <si>
    <t>Değer Artış</t>
  </si>
  <si>
    <t>5.1.17</t>
  </si>
  <si>
    <t>Toplam</t>
  </si>
  <si>
    <t>6.1.1</t>
  </si>
  <si>
    <t xml:space="preserve">Bankanın Dahil Olduğu Risk Grubuna Kullandırılan Krediler </t>
  </si>
  <si>
    <t>6.1.2</t>
  </si>
  <si>
    <t>YATIRIM AMAÇLI GAYRİMENKULLER (Net)</t>
  </si>
  <si>
    <t xml:space="preserve">Satış Amaçlı </t>
  </si>
  <si>
    <t>Durdurulan Faaliyetlere İlişkin</t>
  </si>
  <si>
    <t>GERÇEĞE UYGUN DEĞER FARKI KAR/ZARARA YANSITILAN FV (Net)</t>
  </si>
  <si>
    <t>Gerçeğe Uygun Değer Farkı Kar/Zarara Yansıtılan Olarak Sınıflandırılan FV</t>
  </si>
  <si>
    <t xml:space="preserve">BANKALAR </t>
  </si>
  <si>
    <t>Özkaynak Yöntemine Göre Muhasebeleştirilenler</t>
  </si>
  <si>
    <t>KİRALAMA İŞLEMLERİNDEN ALACAKLAR</t>
  </si>
  <si>
    <t>XIX.</t>
  </si>
  <si>
    <t>Bankanın Dahil Olduğu Risk Grubunun Mevduatı</t>
  </si>
  <si>
    <t>Bankalararası Para Piyasalarına Borçlar</t>
  </si>
  <si>
    <t>İMKB Takasbank Piyasasına Borçlar</t>
  </si>
  <si>
    <t>Müstakriz Fonları</t>
  </si>
  <si>
    <t>KİRALAMA İŞLEMLERİNDEN BORÇLAR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</si>
  <si>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</si>
  <si>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</si>
  <si>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</si>
  <si>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</si>
  <si>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</si>
  <si>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</si>
  <si>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</si>
  <si>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>Riskten Korunma Fonları (Etkin kısım)</t>
  </si>
  <si>
    <t>16.2.10</t>
  </si>
  <si>
    <t>Geçmiş Yıllar Kâr/ Zararı</t>
  </si>
  <si>
    <t>Dönem Net Kâr/ Zararı</t>
  </si>
  <si>
    <t>Azınlık Payları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</si>
  <si>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</si>
  <si>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</si>
  <si>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</si>
  <si>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</si>
  <si>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NET FAİZ GELİRİ/GİDERİ (I - II)</t>
  </si>
  <si>
    <t>NET ÜCRET VE KOMİSYON GELİRLERİ/GİDERLERİ</t>
  </si>
  <si>
    <t>Gayri Nakdi Kredilere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</si>
  <si>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</si>
  <si>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</si>
  <si>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</si>
  <si>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</si>
  <si>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</si>
  <si>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</si>
  <si>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İştirak, Bağlı Ortaklık ve Birlikte Kontrol Edilen Ortaklıklar (İş Ort.) Satış Karları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</si>
  <si>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</si>
  <si>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</si>
  <si>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</si>
  <si>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</si>
  <si>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</si>
  <si>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</si>
  <si>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</si>
  <si>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</si>
  <si>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</si>
  <si>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</si>
  <si>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</si>
  <si>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</si>
  <si>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</si>
  <si>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</si>
  <si>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</si>
  <si>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</si>
  <si>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</si>
  <si>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</si>
  <si>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NET DÖNEM KARI/ZARARI (XVII+XXII)</t>
  </si>
  <si>
    <t>23.1</t>
  </si>
  <si>
    <t>23.2</t>
  </si>
  <si>
    <t>Azınlık Payları Kârı / Zararı (-)</t>
  </si>
  <si>
    <t>ÖZKAYNAKLARDA MUHASEBELEŞTİRİLEN GELİR GİDER KALEMLERİ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</si>
  <si>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</si>
  <si>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</si>
  <si>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</si>
  <si>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</si>
  <si>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</si>
  <si>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</si>
  <si>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</si>
  <si>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</si>
  <si>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</si>
  <si>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</si>
  <si>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</si>
  <si>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 xml:space="preserve">Menkul Değerlerin Gerçeğe Uygun Değerindeki Net Değişme (Kar-Zarara Transfer) </t>
  </si>
  <si>
    <t>DÖNEME İLİŞKİN MUHASEBELEŞTİRİLEN TOPLAM KÂR/ZARAR (X±XI)</t>
  </si>
  <si>
    <t>Payları</t>
  </si>
  <si>
    <t xml:space="preserve">SATIŞ AMAÇLI ELDE TUTULAN VE DURDURULAN </t>
  </si>
  <si>
    <t>FAALİYETLERE İLİŞKİN DURAN VARLIKLAR (Net)</t>
  </si>
  <si>
    <t>SATIŞ AMAÇLI ELDE TUTULAN VE DURDURULAN</t>
  </si>
  <si>
    <t>FAALİYETLERE İLİŞKİN DURAN VARLIK BORÇLARI (Net)</t>
  </si>
  <si>
    <t xml:space="preserve">Satış Amaçlı Elde Tutulan ve Durdurulan Faaliyetlere İlişkin Duran </t>
  </si>
  <si>
    <t>Varlıkların Birikmiş Değerleme Farkları</t>
  </si>
  <si>
    <t>Gerçeğe Uygun Değer Farkı K/Z'a Yansıtılan Olarak Sınıflandırılan FV'larda Net (Artış) Azalış</t>
  </si>
  <si>
    <t>Bankacılık Faaliyetlerinden Kaynaklanan Net Nakit Akımı</t>
  </si>
  <si>
    <t>Yatırım Faaliyetlerinden Kaynaklanan Net Nakit Akımı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</si>
  <si>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</si>
  <si>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</si>
  <si>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Elde Edilen Satılmaya Hazır Finansal Varlıklar</t>
  </si>
  <si>
    <t>Elden Çıkarılan Satılmaya Hazır Finansal Varlıklar</t>
  </si>
  <si>
    <t>Satın Alınan Yatırım Amaçlı Menkul Değerler</t>
  </si>
  <si>
    <t xml:space="preserve">İhraç Edilen Sermaye Araçları   </t>
  </si>
  <si>
    <t xml:space="preserve">Temettü Ödemeleri </t>
  </si>
  <si>
    <t xml:space="preserve">Dönem Başındaki Nakit ve Nakde Eşdeğer Varlıklar </t>
  </si>
  <si>
    <t xml:space="preserve">Yedekler </t>
  </si>
  <si>
    <t xml:space="preserve">Maddi ve </t>
  </si>
  <si>
    <t>Maddi Olmayan</t>
  </si>
  <si>
    <t>Ortaklıklardan</t>
  </si>
  <si>
    <t>Bedelsiz</t>
  </si>
  <si>
    <t>Hisse Senetleri</t>
  </si>
  <si>
    <t>Riskten</t>
  </si>
  <si>
    <t>Korunma</t>
  </si>
  <si>
    <t>Fonları</t>
  </si>
  <si>
    <t>İlişkin Dur.V.Bir.</t>
  </si>
  <si>
    <t>Değ.Fonları</t>
  </si>
  <si>
    <t>Maddi Duran Varlıklar Yeniden Değerleme Farkları</t>
  </si>
  <si>
    <t>İştirakler, Bağlı Ort. ve Birlikte Kontrol Edilen Ort.(İş Ort.) Bedelsiz HS</t>
  </si>
  <si>
    <t>İştirak Özkaynağındaki Değişikliklerin Banka Özkaynağına Etkisi</t>
  </si>
  <si>
    <t>İç Kaynaklardan</t>
  </si>
  <si>
    <t>20.1</t>
  </si>
  <si>
    <t>20.2</t>
  </si>
  <si>
    <t>20.3</t>
  </si>
  <si>
    <t>Dönem Sonu Bakiyesi  (III+IV+V+……+XVIII+XIX+XX)</t>
  </si>
  <si>
    <t>Dönem Sonu Bakiyesi  (I+II+III+…+XVI+XVII+XVIII)</t>
  </si>
  <si>
    <t>ÖZKAYNAKLAR</t>
  </si>
  <si>
    <t>5.1.16</t>
  </si>
  <si>
    <t>5.4.11</t>
  </si>
  <si>
    <t>5.7</t>
  </si>
  <si>
    <t xml:space="preserve">BİRLİKTE KONTROL EDİLEN ORTAKLIKLAR (Net)  </t>
  </si>
  <si>
    <t>5.1.18</t>
  </si>
  <si>
    <t>Ertelenmiş Finansal Kiralama Giderleri (-)</t>
  </si>
  <si>
    <t>Nakit Akış Riskinden Korunma Amaçlı Türev Finansal Varlıklardan Yeniden</t>
  </si>
  <si>
    <t xml:space="preserve"> Sınıflandırılan ve Gelir Tablosunda Gösterilen Kısım </t>
  </si>
  <si>
    <t>Yurtdışındaki Net Yatırım Riskinden Korunma Amaçlı Yeniden Sınıflandırılan</t>
  </si>
  <si>
    <t xml:space="preserve"> ve Gelir Tablosunda Gösterilen Kısım </t>
  </si>
  <si>
    <t>Satış A./</t>
  </si>
  <si>
    <t>Durd. Faal.</t>
  </si>
  <si>
    <t xml:space="preserve">Sermaye </t>
  </si>
  <si>
    <t>Menkul</t>
  </si>
  <si>
    <t>Değerler</t>
  </si>
  <si>
    <t>YDF</t>
  </si>
  <si>
    <t>Duran Varlık</t>
  </si>
  <si>
    <t>Dönem Sonundaki Nakit ve Nakde Eşdeğer Varlıklar (V+VI)</t>
  </si>
  <si>
    <t>5.6</t>
  </si>
  <si>
    <t>Nakit ve Nakde Eşdeğer Varlıklardaki Net Artış (Azalış) (I+II+III+IV)</t>
  </si>
  <si>
    <t>Finansman Faaliyetlerinden Kaynaklanan Net Nakit Akımı</t>
  </si>
  <si>
    <t>Kredi Kartları ve Bankacılık Hizm. İlişkin Promosyon Uyg. Taah.</t>
  </si>
  <si>
    <t>5.5</t>
  </si>
  <si>
    <t>BİN TÜRK LİRASI</t>
  </si>
  <si>
    <t xml:space="preserve">              BİN TÜRK LİRASI</t>
  </si>
  <si>
    <t xml:space="preserve">       BİN TÜRK LİRASI</t>
  </si>
  <si>
    <t>2.1.4</t>
  </si>
  <si>
    <t>2.2.4</t>
  </si>
  <si>
    <t>KREDİLER VE ALACAKLAR</t>
  </si>
  <si>
    <t>Krediler ve Alacaklar</t>
  </si>
  <si>
    <t>6.1.3</t>
  </si>
  <si>
    <t xml:space="preserve">Türev Finansal İşlemlerden Kâr/Zarar </t>
  </si>
  <si>
    <t>1.3.1</t>
  </si>
  <si>
    <t>1.3.2</t>
  </si>
  <si>
    <t>1.8</t>
  </si>
  <si>
    <t>1.9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</si>
  <si>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</si>
  <si>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</si>
  <si>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</si>
  <si>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</si>
  <si>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</si>
  <si>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</si>
  <si>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</si>
  <si>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</si>
  <si>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</si>
  <si>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</si>
  <si>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</si>
  <si>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</si>
  <si>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</si>
  <si>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</si>
  <si>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</si>
  <si>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Hisse Başına Kâr / Zarar</t>
  </si>
  <si>
    <t xml:space="preserve">Satılan Yatırım Amaçlı Menkul Değerler </t>
  </si>
  <si>
    <t>Konsolide Finansal Tablolar</t>
  </si>
  <si>
    <t>Hisse</t>
  </si>
  <si>
    <t xml:space="preserve">Senedi </t>
  </si>
  <si>
    <t>İhraç</t>
  </si>
  <si>
    <t>Primleri</t>
  </si>
  <si>
    <t>İptal</t>
  </si>
  <si>
    <t>Karları</t>
  </si>
  <si>
    <t>Yasal</t>
  </si>
  <si>
    <t xml:space="preserve">Yedek </t>
  </si>
  <si>
    <t>Yedek</t>
  </si>
  <si>
    <t>Akçe</t>
  </si>
  <si>
    <t>Karı /</t>
  </si>
  <si>
    <t>(Zararı)</t>
  </si>
  <si>
    <t>Geçmiş</t>
  </si>
  <si>
    <t>Dönem</t>
  </si>
  <si>
    <t>1 Ocak 2013 -</t>
  </si>
  <si>
    <t xml:space="preserve">  1 Ocak 2013 -</t>
  </si>
  <si>
    <t>1 Ocak 2013</t>
  </si>
  <si>
    <t>31 Aralık 2013</t>
  </si>
  <si>
    <t>1 Ocak 2014 -</t>
  </si>
  <si>
    <t xml:space="preserve">  1 Ocak 2014 -</t>
  </si>
  <si>
    <t>1 Ocak 2014</t>
  </si>
  <si>
    <t>1 Ocak 2013-</t>
  </si>
  <si>
    <t>30 Haziran 2014 Tarihi İtibarıyla Konsolide Bilanço (Finansal Durum Tablosu)</t>
  </si>
  <si>
    <t>30 Haziran 2014</t>
  </si>
  <si>
    <t>30 Haziran 2014 Tarihi İtibarıyla Konsolide Bilanço Dışı Yükümlülükler Tablosu</t>
  </si>
  <si>
    <t>30 Haziran 2014 Tarihinde Sona Eren Hesap Dönemine Ait Konsolide Gelir Tablosu</t>
  </si>
  <si>
    <t>30 Haziran 2013</t>
  </si>
  <si>
    <t>30 Haziran 2014 Tarihinde Sona Eren Hesap Dönemine Ait Özkaynaklarda Muhasebeleştirilen Konsolide Gelir Gider Kalemlerine İlişkin Tablo</t>
  </si>
  <si>
    <t>30 Haziran 2014 Tarihinde Sona Eren Hesap Dönemine Ait Konsolide Özkaynak Değişim Tablosu</t>
  </si>
  <si>
    <t>30 Haziran 2014 Tarihinde Sona Eren Hesap Dönemine Ait Konsolide Nakit Akış Tablosu</t>
  </si>
  <si>
    <t>1 Nisan 2013 -</t>
  </si>
  <si>
    <t>1 Nisan 2014 -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</si>
</sst>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_);_(* \(#,##0\);_(* &quot;-&quot;_);_(@_)"/>
    <numFmt numFmtId="165" formatCode="#,##0.000"/>
    <numFmt numFmtId="166" formatCode="#,##0_);\(#,##0\);_(* &quot;-&quot;_)"/>
    <numFmt numFmtId="167" formatCode="_(* #,##0_);_(* \(#,##0\);_(* &quot;-&quot;??_);_(@_)"/>
    <numFmt numFmtId="168" formatCode="0.000000000000000"/>
    <numFmt numFmtId="169" formatCode="_(* #,##0.000_);_(* \(#,##0.000\);_(* &quot;-&quot;_);_(@_)"/>
    <numFmt numFmtId="170" formatCode="#,##0.00_);\(#,##0.00\);_(* &quot;-&quot;_)"/>
    <numFmt numFmtId="171" formatCode="&quot;Evet&quot;;&quot;Evet&quot;;&quot;Hayır&quot;"/>
    <numFmt numFmtId="172" formatCode="&quot;Doğru&quot;;&quot;Doğru&quot;;&quot;Yanlış&quot;"/>
    <numFmt numFmtId="173" formatCode="&quot;Açık&quot;;&quot;Açık&quot;;&quot;Kapalı&quot;"/>
    <numFmt numFmtId="174" formatCode="[$€-2]\ #,##0.00_);[Red]\([$€-2]\ #,##0.00\)"/>
  </numFmts>
  <fonts count="111">
    <font>
      <sz val="10"/>
      <name val="MS Sans Serif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Times New Roman Tur"/>
      <family val="1"/>
    </font>
    <font>
      <sz val="16"/>
      <color indexed="8"/>
      <name val="Times New Roman"/>
      <family val="1"/>
    </font>
    <font>
      <sz val="16"/>
      <color indexed="8"/>
      <name val="MS Sans Serif"/>
      <family val="2"/>
    </font>
    <font>
      <sz val="14"/>
      <color indexed="8"/>
      <name val="Times New Roman"/>
      <family val="1"/>
    </font>
    <font>
      <sz val="14"/>
      <color indexed="8"/>
      <name val="Times New Roman TUR"/>
      <family val="1"/>
    </font>
    <font>
      <b/>
      <sz val="14"/>
      <color indexed="8"/>
      <name val="Times New Roman TUR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 TUR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b/>
      <sz val="11"/>
      <color indexed="8"/>
      <name val="Times New Roman"/>
      <family val="1"/>
    </font>
    <font>
      <sz val="10"/>
      <color indexed="8"/>
      <name val="Times New Roman Tur"/>
      <family val="1"/>
    </font>
    <font>
      <b/>
      <sz val="14"/>
      <color indexed="8"/>
      <name val="MS Sans Serif"/>
      <family val="2"/>
    </font>
    <font>
      <sz val="14"/>
      <color indexed="8"/>
      <name val="MS Sans Serif"/>
      <family val="2"/>
    </font>
    <font>
      <b/>
      <sz val="13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1"/>
      <color indexed="8"/>
      <name val="Times New Roman Tur"/>
      <family val="1"/>
    </font>
    <font>
      <b/>
      <sz val="20"/>
      <color indexed="8"/>
      <name val="Times New Roman"/>
      <family val="1"/>
    </font>
    <font>
      <sz val="20"/>
      <color indexed="8"/>
      <name val="MS Sans Serif"/>
      <family val="2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sz val="18"/>
      <color indexed="8"/>
      <name val="Times New Roman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Times New Roman"/>
      <family val="1"/>
    </font>
    <font>
      <sz val="10"/>
      <name val="Times New Roman Tur"/>
      <family val="1"/>
    </font>
    <font>
      <sz val="12"/>
      <name val="Times New Roman"/>
      <family val="1"/>
    </font>
    <font>
      <sz val="12"/>
      <name val="Times New Roman TU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 Tu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Times New Roman Tur"/>
      <family val="1"/>
    </font>
    <font>
      <sz val="16"/>
      <color theme="1"/>
      <name val="Times New Roman"/>
      <family val="1"/>
    </font>
    <font>
      <sz val="16"/>
      <color theme="1"/>
      <name val="MS Sans Serif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 TUR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"/>
      <family val="1"/>
    </font>
    <font>
      <sz val="14"/>
      <color theme="1"/>
      <name val="Times New Roman TUR"/>
      <family val="1"/>
    </font>
    <font>
      <sz val="10"/>
      <color theme="1"/>
      <name val="Times New Roman Tur"/>
      <family val="1"/>
    </font>
    <font>
      <b/>
      <sz val="14"/>
      <color theme="1"/>
      <name val="Times New Roman TUR"/>
      <family val="1"/>
    </font>
    <font>
      <b/>
      <sz val="14"/>
      <color theme="1"/>
      <name val="MS Sans Serif"/>
      <family val="2"/>
    </font>
    <font>
      <sz val="14"/>
      <color theme="1"/>
      <name val="MS Sans Serif"/>
      <family val="2"/>
    </font>
    <font>
      <b/>
      <sz val="13"/>
      <color theme="1"/>
      <name val="Times New Roman Tur"/>
      <family val="1"/>
    </font>
    <font>
      <b/>
      <sz val="10"/>
      <color theme="1"/>
      <name val="Times New Roman Tur"/>
      <family val="1"/>
    </font>
    <font>
      <b/>
      <sz val="11"/>
      <color theme="1"/>
      <name val="Times New Roman Tur"/>
      <family val="1"/>
    </font>
    <font>
      <b/>
      <sz val="20"/>
      <color theme="1"/>
      <name val="Times New Roman"/>
      <family val="1"/>
    </font>
    <font>
      <sz val="20"/>
      <color theme="1"/>
      <name val="MS Sans Serif"/>
      <family val="2"/>
    </font>
    <font>
      <sz val="12"/>
      <color theme="1"/>
      <name val="MS Sans Serif"/>
      <family val="2"/>
    </font>
    <font>
      <sz val="12"/>
      <color theme="1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sz val="18"/>
      <color theme="1"/>
      <name val="Times New Roman"/>
      <family val="1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dashed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/>
      <bottom style="thin"/>
    </border>
    <border>
      <left style="thin"/>
      <right style="hair"/>
      <top/>
      <bottom/>
    </border>
    <border>
      <left/>
      <right style="hair"/>
      <top style="thin"/>
      <bottom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21" borderId="6" applyNumberFormat="0" applyAlignment="0" applyProtection="0"/>
    <xf numFmtId="0" fontId="70" fillId="20" borderId="6" applyNumberFormat="0" applyAlignment="0" applyProtection="0"/>
    <xf numFmtId="0" fontId="71" fillId="22" borderId="7" applyNumberFormat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0" fillId="25" borderId="8" applyNumberFormat="0" applyFont="0" applyAlignment="0" applyProtection="0"/>
    <xf numFmtId="0" fontId="7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6">
    <xf numFmtId="0" fontId="0" fillId="0" borderId="0" xfId="0" applyAlignment="1">
      <alignment/>
    </xf>
    <xf numFmtId="0" fontId="77" fillId="0" borderId="0" xfId="0" applyFont="1" applyFill="1" applyAlignment="1">
      <alignment/>
    </xf>
    <xf numFmtId="3" fontId="77" fillId="0" borderId="0" xfId="0" applyNumberFormat="1" applyFont="1" applyFill="1" applyBorder="1" applyAlignment="1">
      <alignment/>
    </xf>
    <xf numFmtId="166" fontId="78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/>
    </xf>
    <xf numFmtId="0" fontId="79" fillId="0" borderId="11" xfId="0" applyFont="1" applyFill="1" applyBorder="1" applyAlignment="1">
      <alignment/>
    </xf>
    <xf numFmtId="3" fontId="79" fillId="0" borderId="11" xfId="0" applyNumberFormat="1" applyFont="1" applyFill="1" applyBorder="1" applyAlignment="1">
      <alignment/>
    </xf>
    <xf numFmtId="0" fontId="79" fillId="0" borderId="12" xfId="0" applyFont="1" applyFill="1" applyBorder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Border="1" applyAlignment="1">
      <alignment/>
    </xf>
    <xf numFmtId="0" fontId="81" fillId="0" borderId="13" xfId="0" applyFont="1" applyFill="1" applyBorder="1" applyAlignment="1" quotePrefix="1">
      <alignment/>
    </xf>
    <xf numFmtId="0" fontId="79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3" fontId="83" fillId="0" borderId="0" xfId="0" applyNumberFormat="1" applyFont="1" applyFill="1" applyBorder="1" applyAlignment="1">
      <alignment/>
    </xf>
    <xf numFmtId="0" fontId="83" fillId="0" borderId="15" xfId="0" applyFont="1" applyFill="1" applyBorder="1" applyAlignment="1">
      <alignment/>
    </xf>
    <xf numFmtId="0" fontId="83" fillId="0" borderId="16" xfId="0" applyFont="1" applyFill="1" applyBorder="1" applyAlignment="1">
      <alignment/>
    </xf>
    <xf numFmtId="0" fontId="83" fillId="0" borderId="0" xfId="0" applyFont="1" applyFill="1" applyAlignment="1">
      <alignment/>
    </xf>
    <xf numFmtId="0" fontId="84" fillId="0" borderId="17" xfId="0" applyFont="1" applyFill="1" applyBorder="1" applyAlignment="1">
      <alignment/>
    </xf>
    <xf numFmtId="0" fontId="84" fillId="0" borderId="18" xfId="0" applyFont="1" applyFill="1" applyBorder="1" applyAlignment="1">
      <alignment/>
    </xf>
    <xf numFmtId="0" fontId="84" fillId="0" borderId="19" xfId="0" applyFont="1" applyFill="1" applyBorder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Border="1" applyAlignment="1">
      <alignment horizontal="center"/>
    </xf>
    <xf numFmtId="0" fontId="84" fillId="0" borderId="13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4" fillId="0" borderId="20" xfId="0" applyFont="1" applyFill="1" applyBorder="1" applyAlignment="1">
      <alignment/>
    </xf>
    <xf numFmtId="0" fontId="87" fillId="0" borderId="21" xfId="0" applyFont="1" applyFill="1" applyBorder="1" applyAlignment="1">
      <alignment horizontal="center" vertical="center"/>
    </xf>
    <xf numFmtId="3" fontId="87" fillId="0" borderId="18" xfId="0" applyNumberFormat="1" applyFont="1" applyFill="1" applyBorder="1" applyAlignment="1">
      <alignment horizontal="center" vertical="center"/>
    </xf>
    <xf numFmtId="0" fontId="87" fillId="0" borderId="22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center"/>
    </xf>
    <xf numFmtId="0" fontId="84" fillId="0" borderId="20" xfId="0" applyFont="1" applyFill="1" applyBorder="1" applyAlignment="1">
      <alignment horizontal="center"/>
    </xf>
    <xf numFmtId="0" fontId="87" fillId="0" borderId="24" xfId="0" applyFont="1" applyFill="1" applyBorder="1" applyAlignment="1">
      <alignment horizontal="center" vertical="center"/>
    </xf>
    <xf numFmtId="3" fontId="87" fillId="0" borderId="15" xfId="0" applyNumberFormat="1" applyFont="1" applyFill="1" applyBorder="1" applyAlignment="1" quotePrefix="1">
      <alignment horizontal="center" vertical="center"/>
    </xf>
    <xf numFmtId="0" fontId="87" fillId="0" borderId="25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 horizontal="center" vertical="center"/>
    </xf>
    <xf numFmtId="3" fontId="87" fillId="0" borderId="26" xfId="0" applyNumberFormat="1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/>
    </xf>
    <xf numFmtId="0" fontId="87" fillId="0" borderId="18" xfId="0" applyFont="1" applyFill="1" applyBorder="1" applyAlignment="1">
      <alignment/>
    </xf>
    <xf numFmtId="166" fontId="87" fillId="0" borderId="20" xfId="0" applyNumberFormat="1" applyFont="1" applyFill="1" applyBorder="1" applyAlignment="1">
      <alignment/>
    </xf>
    <xf numFmtId="166" fontId="87" fillId="0" borderId="27" xfId="0" applyNumberFormat="1" applyFont="1" applyFill="1" applyBorder="1" applyAlignment="1">
      <alignment/>
    </xf>
    <xf numFmtId="3" fontId="78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87" fillId="0" borderId="13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left"/>
    </xf>
    <xf numFmtId="0" fontId="84" fillId="0" borderId="20" xfId="0" applyFont="1" applyFill="1" applyBorder="1" applyAlignment="1" quotePrefix="1">
      <alignment horizontal="center"/>
    </xf>
    <xf numFmtId="0" fontId="84" fillId="0" borderId="0" xfId="0" applyFont="1" applyFill="1" applyBorder="1" applyAlignment="1" quotePrefix="1">
      <alignment/>
    </xf>
    <xf numFmtId="0" fontId="84" fillId="0" borderId="0" xfId="0" applyFont="1" applyFill="1" applyBorder="1" applyAlignment="1">
      <alignment horizontal="left"/>
    </xf>
    <xf numFmtId="166" fontId="84" fillId="0" borderId="20" xfId="0" applyNumberFormat="1" applyFont="1" applyFill="1" applyBorder="1" applyAlignment="1">
      <alignment/>
    </xf>
    <xf numFmtId="166" fontId="84" fillId="0" borderId="20" xfId="0" applyNumberFormat="1" applyFont="1" applyFill="1" applyBorder="1" applyAlignment="1">
      <alignment/>
    </xf>
    <xf numFmtId="166" fontId="84" fillId="0" borderId="27" xfId="0" applyNumberFormat="1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4" fillId="0" borderId="28" xfId="0" applyFont="1" applyFill="1" applyBorder="1" applyAlignment="1">
      <alignment horizontal="center"/>
    </xf>
    <xf numFmtId="0" fontId="87" fillId="0" borderId="0" xfId="0" applyFont="1" applyFill="1" applyBorder="1" applyAlignment="1">
      <alignment vertical="top"/>
    </xf>
    <xf numFmtId="0" fontId="87" fillId="0" borderId="0" xfId="0" applyFont="1" applyFill="1" applyBorder="1" applyAlignment="1">
      <alignment horizontal="left" wrapText="1"/>
    </xf>
    <xf numFmtId="0" fontId="84" fillId="0" borderId="0" xfId="0" applyFont="1" applyFill="1" applyBorder="1" applyAlignment="1" quotePrefix="1">
      <alignment/>
    </xf>
    <xf numFmtId="0" fontId="84" fillId="0" borderId="0" xfId="0" applyFont="1" applyFill="1" applyBorder="1" applyAlignment="1">
      <alignment horizontal="left"/>
    </xf>
    <xf numFmtId="0" fontId="84" fillId="0" borderId="0" xfId="0" applyFont="1" applyFill="1" applyBorder="1" applyAlignment="1" quotePrefix="1">
      <alignment horizontal="left"/>
    </xf>
    <xf numFmtId="0" fontId="87" fillId="0" borderId="0" xfId="0" applyFont="1" applyFill="1" applyBorder="1" applyAlignment="1" quotePrefix="1">
      <alignment horizontal="left"/>
    </xf>
    <xf numFmtId="16" fontId="84" fillId="0" borderId="0" xfId="0" applyNumberFormat="1" applyFont="1" applyFill="1" applyBorder="1" applyAlignment="1" quotePrefix="1">
      <alignment horizontal="left"/>
    </xf>
    <xf numFmtId="166" fontId="87" fillId="0" borderId="20" xfId="0" applyNumberFormat="1" applyFont="1" applyFill="1" applyBorder="1" applyAlignment="1" applyProtection="1">
      <alignment/>
      <protection locked="0"/>
    </xf>
    <xf numFmtId="0" fontId="84" fillId="0" borderId="0" xfId="0" applyFont="1" applyFill="1" applyBorder="1" applyAlignment="1" quotePrefix="1">
      <alignment horizontal="left"/>
    </xf>
    <xf numFmtId="0" fontId="87" fillId="0" borderId="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/>
    </xf>
    <xf numFmtId="0" fontId="85" fillId="0" borderId="20" xfId="0" applyFont="1" applyFill="1" applyBorder="1" applyAlignment="1">
      <alignment/>
    </xf>
    <xf numFmtId="0" fontId="85" fillId="0" borderId="27" xfId="0" applyFont="1" applyFill="1" applyBorder="1" applyAlignment="1">
      <alignment/>
    </xf>
    <xf numFmtId="166" fontId="87" fillId="0" borderId="0" xfId="0" applyNumberFormat="1" applyFont="1" applyFill="1" applyBorder="1" applyAlignment="1">
      <alignment/>
    </xf>
    <xf numFmtId="166" fontId="84" fillId="0" borderId="28" xfId="0" applyNumberFormat="1" applyFont="1" applyFill="1" applyBorder="1" applyAlignment="1">
      <alignment/>
    </xf>
    <xf numFmtId="166" fontId="84" fillId="0" borderId="0" xfId="0" applyNumberFormat="1" applyFont="1" applyFill="1" applyBorder="1" applyAlignment="1">
      <alignment/>
    </xf>
    <xf numFmtId="166" fontId="84" fillId="0" borderId="27" xfId="0" applyNumberFormat="1" applyFont="1" applyFill="1" applyBorder="1" applyAlignment="1">
      <alignment/>
    </xf>
    <xf numFmtId="166" fontId="87" fillId="0" borderId="29" xfId="0" applyNumberFormat="1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4" fillId="0" borderId="30" xfId="0" applyFont="1" applyFill="1" applyBorder="1" applyAlignment="1">
      <alignment/>
    </xf>
    <xf numFmtId="0" fontId="84" fillId="0" borderId="31" xfId="0" applyFont="1" applyFill="1" applyBorder="1" applyAlignment="1">
      <alignment/>
    </xf>
    <xf numFmtId="0" fontId="87" fillId="0" borderId="31" xfId="0" applyFont="1" applyFill="1" applyBorder="1" applyAlignment="1">
      <alignment horizontal="left"/>
    </xf>
    <xf numFmtId="166" fontId="87" fillId="0" borderId="32" xfId="0" applyNumberFormat="1" applyFont="1" applyFill="1" applyBorder="1" applyAlignment="1">
      <alignment/>
    </xf>
    <xf numFmtId="166" fontId="87" fillId="0" borderId="33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0" fontId="83" fillId="0" borderId="0" xfId="0" applyFont="1" applyFill="1" applyBorder="1" applyAlignment="1">
      <alignment horizontal="left"/>
    </xf>
    <xf numFmtId="0" fontId="89" fillId="0" borderId="0" xfId="0" applyFont="1" applyFill="1" applyAlignment="1">
      <alignment/>
    </xf>
    <xf numFmtId="3" fontId="78" fillId="0" borderId="0" xfId="0" applyNumberFormat="1" applyFont="1" applyFill="1" applyAlignment="1">
      <alignment/>
    </xf>
    <xf numFmtId="3" fontId="85" fillId="0" borderId="0" xfId="61" applyNumberFormat="1" applyFont="1" applyFill="1" applyAlignment="1">
      <alignment/>
    </xf>
    <xf numFmtId="0" fontId="85" fillId="0" borderId="0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66" fontId="85" fillId="0" borderId="0" xfId="0" applyNumberFormat="1" applyFont="1" applyFill="1" applyAlignment="1">
      <alignment/>
    </xf>
    <xf numFmtId="3" fontId="85" fillId="0" borderId="0" xfId="0" applyNumberFormat="1" applyFont="1" applyFill="1" applyAlignment="1">
      <alignment/>
    </xf>
    <xf numFmtId="0" fontId="84" fillId="0" borderId="11" xfId="0" applyFont="1" applyFill="1" applyBorder="1" applyAlignment="1">
      <alignment/>
    </xf>
    <xf numFmtId="0" fontId="84" fillId="0" borderId="11" xfId="0" applyFont="1" applyFill="1" applyBorder="1" applyAlignment="1">
      <alignment horizontal="center" vertical="justify"/>
    </xf>
    <xf numFmtId="3" fontId="84" fillId="0" borderId="11" xfId="0" applyNumberFormat="1" applyFont="1" applyFill="1" applyBorder="1" applyAlignment="1">
      <alignment/>
    </xf>
    <xf numFmtId="3" fontId="87" fillId="0" borderId="11" xfId="0" applyNumberFormat="1" applyFont="1" applyFill="1" applyBorder="1" applyAlignment="1">
      <alignment/>
    </xf>
    <xf numFmtId="3" fontId="84" fillId="0" borderId="12" xfId="0" applyNumberFormat="1" applyFont="1" applyFill="1" applyBorder="1" applyAlignment="1">
      <alignment/>
    </xf>
    <xf numFmtId="0" fontId="90" fillId="0" borderId="0" xfId="0" applyFont="1" applyFill="1" applyAlignment="1">
      <alignment/>
    </xf>
    <xf numFmtId="0" fontId="88" fillId="0" borderId="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justify"/>
    </xf>
    <xf numFmtId="0" fontId="84" fillId="0" borderId="15" xfId="0" applyFont="1" applyFill="1" applyBorder="1" applyAlignment="1">
      <alignment/>
    </xf>
    <xf numFmtId="3" fontId="84" fillId="0" borderId="16" xfId="0" applyNumberFormat="1" applyFont="1" applyFill="1" applyBorder="1" applyAlignment="1">
      <alignment/>
    </xf>
    <xf numFmtId="0" fontId="84" fillId="0" borderId="19" xfId="0" applyFont="1" applyFill="1" applyBorder="1" applyAlignment="1">
      <alignment horizontal="center" vertical="justify"/>
    </xf>
    <xf numFmtId="0" fontId="84" fillId="0" borderId="20" xfId="0" applyFont="1" applyFill="1" applyBorder="1" applyAlignment="1">
      <alignment horizontal="center" vertical="justify"/>
    </xf>
    <xf numFmtId="3" fontId="87" fillId="0" borderId="21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/>
    </xf>
    <xf numFmtId="3" fontId="87" fillId="0" borderId="24" xfId="0" applyNumberFormat="1" applyFont="1" applyFill="1" applyBorder="1" applyAlignment="1">
      <alignment horizontal="center" vertical="center"/>
    </xf>
    <xf numFmtId="3" fontId="87" fillId="0" borderId="16" xfId="0" applyNumberFormat="1" applyFont="1" applyFill="1" applyBorder="1" applyAlignment="1">
      <alignment horizontal="center" vertical="center"/>
    </xf>
    <xf numFmtId="3" fontId="87" fillId="0" borderId="34" xfId="0" applyNumberFormat="1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/>
    </xf>
    <xf numFmtId="0" fontId="86" fillId="0" borderId="18" xfId="0" applyFont="1" applyFill="1" applyBorder="1" applyAlignment="1">
      <alignment/>
    </xf>
    <xf numFmtId="0" fontId="84" fillId="0" borderId="21" xfId="0" applyFont="1" applyFill="1" applyBorder="1" applyAlignment="1" quotePrefix="1">
      <alignment horizontal="center" vertical="justify"/>
    </xf>
    <xf numFmtId="166" fontId="87" fillId="0" borderId="19" xfId="0" applyNumberFormat="1" applyFont="1" applyFill="1" applyBorder="1" applyAlignment="1">
      <alignment/>
    </xf>
    <xf numFmtId="166" fontId="91" fillId="0" borderId="0" xfId="0" applyNumberFormat="1" applyFont="1" applyFill="1" applyAlignment="1">
      <alignment/>
    </xf>
    <xf numFmtId="0" fontId="91" fillId="0" borderId="0" xfId="0" applyFont="1" applyFill="1" applyAlignment="1">
      <alignment/>
    </xf>
    <xf numFmtId="0" fontId="92" fillId="0" borderId="13" xfId="0" applyFont="1" applyFill="1" applyBorder="1" applyAlignment="1">
      <alignment/>
    </xf>
    <xf numFmtId="0" fontId="92" fillId="0" borderId="0" xfId="0" applyFont="1" applyFill="1" applyBorder="1" applyAlignment="1" quotePrefix="1">
      <alignment/>
    </xf>
    <xf numFmtId="0" fontId="92" fillId="0" borderId="0" xfId="0" applyFont="1" applyFill="1" applyBorder="1" applyAlignment="1">
      <alignment/>
    </xf>
    <xf numFmtId="0" fontId="84" fillId="0" borderId="28" xfId="0" applyFont="1" applyFill="1" applyBorder="1" applyAlignment="1" quotePrefix="1">
      <alignment horizontal="center" vertical="justify"/>
    </xf>
    <xf numFmtId="0" fontId="84" fillId="0" borderId="28" xfId="0" applyFont="1" applyFill="1" applyBorder="1" applyAlignment="1">
      <alignment horizontal="center" vertical="justify"/>
    </xf>
    <xf numFmtId="0" fontId="93" fillId="0" borderId="0" xfId="0" applyFont="1" applyFill="1" applyBorder="1" applyAlignment="1">
      <alignment/>
    </xf>
    <xf numFmtId="0" fontId="86" fillId="0" borderId="13" xfId="0" applyFont="1" applyFill="1" applyBorder="1" applyAlignment="1">
      <alignment/>
    </xf>
    <xf numFmtId="0" fontId="86" fillId="0" borderId="0" xfId="0" applyFont="1" applyFill="1" applyBorder="1" applyAlignment="1">
      <alignment vertical="top"/>
    </xf>
    <xf numFmtId="0" fontId="86" fillId="0" borderId="0" xfId="0" applyFont="1" applyFill="1" applyBorder="1" applyAlignment="1">
      <alignment horizontal="left" vertical="top" wrapText="1"/>
    </xf>
    <xf numFmtId="0" fontId="92" fillId="0" borderId="0" xfId="0" applyFont="1" applyFill="1" applyBorder="1" applyAlignment="1" quotePrefix="1">
      <alignment vertical="top"/>
    </xf>
    <xf numFmtId="0" fontId="92" fillId="0" borderId="0" xfId="0" applyFont="1" applyFill="1" applyBorder="1" applyAlignment="1">
      <alignment horizontal="left" vertical="top" wrapText="1"/>
    </xf>
    <xf numFmtId="0" fontId="84" fillId="0" borderId="28" xfId="0" applyFont="1" applyFill="1" applyBorder="1" applyAlignment="1" quotePrefix="1">
      <alignment horizontal="center" vertical="top"/>
    </xf>
    <xf numFmtId="0" fontId="86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left"/>
    </xf>
    <xf numFmtId="0" fontId="86" fillId="0" borderId="0" xfId="0" applyFont="1" applyFill="1" applyBorder="1" applyAlignment="1" quotePrefix="1">
      <alignment horizontal="left"/>
    </xf>
    <xf numFmtId="0" fontId="86" fillId="0" borderId="0" xfId="0" applyFont="1" applyFill="1" applyBorder="1" applyAlignment="1" quotePrefix="1">
      <alignment/>
    </xf>
    <xf numFmtId="0" fontId="92" fillId="0" borderId="0" xfId="0" applyFont="1" applyFill="1" applyBorder="1" applyAlignment="1">
      <alignment horizontal="left"/>
    </xf>
    <xf numFmtId="16" fontId="92" fillId="0" borderId="0" xfId="0" applyNumberFormat="1" applyFont="1" applyFill="1" applyBorder="1" applyAlignment="1" quotePrefix="1">
      <alignment/>
    </xf>
    <xf numFmtId="0" fontId="92" fillId="0" borderId="0" xfId="0" applyFont="1" applyFill="1" applyBorder="1" applyAlignment="1">
      <alignment/>
    </xf>
    <xf numFmtId="0" fontId="84" fillId="0" borderId="20" xfId="0" applyFont="1" applyFill="1" applyBorder="1" applyAlignment="1" quotePrefix="1">
      <alignment horizontal="center" vertical="justify"/>
    </xf>
    <xf numFmtId="166" fontId="84" fillId="0" borderId="29" xfId="0" applyNumberFormat="1" applyFont="1" applyFill="1" applyBorder="1" applyAlignment="1">
      <alignment/>
    </xf>
    <xf numFmtId="0" fontId="87" fillId="0" borderId="0" xfId="0" applyFont="1" applyFill="1" applyBorder="1" applyAlignment="1">
      <alignment vertical="center"/>
    </xf>
    <xf numFmtId="3" fontId="85" fillId="0" borderId="20" xfId="0" applyNumberFormat="1" applyFont="1" applyFill="1" applyBorder="1" applyAlignment="1">
      <alignment/>
    </xf>
    <xf numFmtId="0" fontId="85" fillId="0" borderId="29" xfId="0" applyFont="1" applyFill="1" applyBorder="1" applyAlignment="1">
      <alignment/>
    </xf>
    <xf numFmtId="0" fontId="87" fillId="0" borderId="0" xfId="0" applyFont="1" applyFill="1" applyBorder="1" applyAlignment="1">
      <alignment vertical="center" wrapText="1"/>
    </xf>
    <xf numFmtId="166" fontId="94" fillId="0" borderId="0" xfId="0" applyNumberFormat="1" applyFont="1" applyFill="1" applyAlignment="1">
      <alignment/>
    </xf>
    <xf numFmtId="0" fontId="92" fillId="0" borderId="0" xfId="0" applyFont="1" applyFill="1" applyBorder="1" applyAlignment="1" quotePrefix="1">
      <alignment vertical="center" wrapText="1"/>
    </xf>
    <xf numFmtId="0" fontId="92" fillId="0" borderId="0" xfId="0" applyFont="1" applyFill="1" applyBorder="1" applyAlignment="1">
      <alignment/>
    </xf>
    <xf numFmtId="0" fontId="92" fillId="0" borderId="0" xfId="0" applyFont="1" applyFill="1" applyBorder="1" applyAlignment="1">
      <alignment wrapText="1"/>
    </xf>
    <xf numFmtId="0" fontId="92" fillId="0" borderId="30" xfId="0" applyFont="1" applyFill="1" applyBorder="1" applyAlignment="1">
      <alignment/>
    </xf>
    <xf numFmtId="0" fontId="92" fillId="0" borderId="31" xfId="0" applyFont="1" applyFill="1" applyBorder="1" applyAlignment="1">
      <alignment/>
    </xf>
    <xf numFmtId="0" fontId="86" fillId="0" borderId="31" xfId="0" applyFont="1" applyFill="1" applyBorder="1" applyAlignment="1">
      <alignment horizontal="left"/>
    </xf>
    <xf numFmtId="0" fontId="84" fillId="0" borderId="35" xfId="0" applyFont="1" applyFill="1" applyBorder="1" applyAlignment="1">
      <alignment horizontal="center" vertical="justify"/>
    </xf>
    <xf numFmtId="0" fontId="92" fillId="0" borderId="11" xfId="0" applyFont="1" applyFill="1" applyBorder="1" applyAlignment="1">
      <alignment/>
    </xf>
    <xf numFmtId="0" fontId="92" fillId="0" borderId="11" xfId="0" applyFont="1" applyFill="1" applyBorder="1" applyAlignment="1" quotePrefix="1">
      <alignment/>
    </xf>
    <xf numFmtId="0" fontId="92" fillId="0" borderId="11" xfId="0" applyFont="1" applyFill="1" applyBorder="1" applyAlignment="1">
      <alignment horizontal="left"/>
    </xf>
    <xf numFmtId="0" fontId="84" fillId="0" borderId="0" xfId="0" applyFont="1" applyFill="1" applyBorder="1" applyAlignment="1" quotePrefix="1">
      <alignment horizontal="center" vertical="justify"/>
    </xf>
    <xf numFmtId="0" fontId="91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95" fillId="0" borderId="0" xfId="0" applyFont="1" applyFill="1" applyBorder="1" applyAlignment="1">
      <alignment horizontal="left"/>
    </xf>
    <xf numFmtId="0" fontId="92" fillId="0" borderId="0" xfId="0" applyFont="1" applyFill="1" applyBorder="1" applyAlignment="1" quotePrefix="1">
      <alignment horizontal="left"/>
    </xf>
    <xf numFmtId="0" fontId="84" fillId="0" borderId="0" xfId="0" applyFont="1" applyFill="1" applyAlignment="1">
      <alignment horizontal="center" vertical="justify"/>
    </xf>
    <xf numFmtId="0" fontId="96" fillId="0" borderId="11" xfId="0" applyFont="1" applyFill="1" applyBorder="1" applyAlignment="1">
      <alignment/>
    </xf>
    <xf numFmtId="3" fontId="96" fillId="0" borderId="11" xfId="0" applyNumberFormat="1" applyFont="1" applyFill="1" applyBorder="1" applyAlignment="1">
      <alignment/>
    </xf>
    <xf numFmtId="0" fontId="90" fillId="0" borderId="11" xfId="0" applyFont="1" applyFill="1" applyBorder="1" applyAlignment="1">
      <alignment/>
    </xf>
    <xf numFmtId="0" fontId="96" fillId="0" borderId="12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3" fontId="96" fillId="0" borderId="0" xfId="0" applyNumberFormat="1" applyFont="1" applyFill="1" applyBorder="1" applyAlignment="1">
      <alignment/>
    </xf>
    <xf numFmtId="0" fontId="96" fillId="0" borderId="14" xfId="0" applyFont="1" applyFill="1" applyBorder="1" applyAlignment="1">
      <alignment/>
    </xf>
    <xf numFmtId="0" fontId="96" fillId="0" borderId="36" xfId="0" applyFont="1" applyFill="1" applyBorder="1" applyAlignment="1">
      <alignment/>
    </xf>
    <xf numFmtId="0" fontId="97" fillId="0" borderId="15" xfId="0" applyFont="1" applyFill="1" applyBorder="1" applyAlignment="1">
      <alignment horizontal="center" wrapText="1"/>
    </xf>
    <xf numFmtId="0" fontId="98" fillId="0" borderId="15" xfId="0" applyFont="1" applyFill="1" applyBorder="1" applyAlignment="1">
      <alignment horizontal="center" wrapText="1"/>
    </xf>
    <xf numFmtId="0" fontId="98" fillId="0" borderId="16" xfId="0" applyFont="1" applyFill="1" applyBorder="1" applyAlignment="1">
      <alignment horizontal="center" wrapText="1"/>
    </xf>
    <xf numFmtId="0" fontId="96" fillId="0" borderId="13" xfId="0" applyFont="1" applyFill="1" applyBorder="1" applyAlignment="1">
      <alignment/>
    </xf>
    <xf numFmtId="0" fontId="95" fillId="0" borderId="0" xfId="0" applyFont="1" applyFill="1" applyBorder="1" applyAlignment="1">
      <alignment horizontal="center" wrapText="1"/>
    </xf>
    <xf numFmtId="0" fontId="99" fillId="0" borderId="0" xfId="0" applyFont="1" applyFill="1" applyBorder="1" applyAlignment="1">
      <alignment horizontal="center" wrapText="1"/>
    </xf>
    <xf numFmtId="3" fontId="99" fillId="0" borderId="0" xfId="0" applyNumberFormat="1" applyFont="1" applyFill="1" applyBorder="1" applyAlignment="1">
      <alignment horizontal="center" wrapText="1"/>
    </xf>
    <xf numFmtId="0" fontId="99" fillId="0" borderId="14" xfId="0" applyFont="1" applyFill="1" applyBorder="1" applyAlignment="1">
      <alignment horizontal="center" wrapText="1"/>
    </xf>
    <xf numFmtId="0" fontId="100" fillId="0" borderId="0" xfId="0" applyFont="1" applyFill="1" applyBorder="1" applyAlignment="1">
      <alignment horizontal="center" vertical="center"/>
    </xf>
    <xf numFmtId="0" fontId="90" fillId="0" borderId="29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/>
    </xf>
    <xf numFmtId="0" fontId="101" fillId="0" borderId="29" xfId="0" applyFont="1" applyFill="1" applyBorder="1" applyAlignment="1">
      <alignment/>
    </xf>
    <xf numFmtId="3" fontId="86" fillId="0" borderId="24" xfId="0" applyNumberFormat="1" applyFont="1" applyFill="1" applyBorder="1" applyAlignment="1">
      <alignment horizontal="center" vertical="justify"/>
    </xf>
    <xf numFmtId="0" fontId="86" fillId="0" borderId="25" xfId="0" applyFont="1" applyFill="1" applyBorder="1" applyAlignment="1">
      <alignment horizontal="center" vertical="justify"/>
    </xf>
    <xf numFmtId="0" fontId="86" fillId="0" borderId="15" xfId="0" applyFont="1" applyFill="1" applyBorder="1" applyAlignment="1">
      <alignment horizontal="center" vertical="justify"/>
    </xf>
    <xf numFmtId="0" fontId="86" fillId="0" borderId="16" xfId="0" applyFont="1" applyFill="1" applyBorder="1" applyAlignment="1">
      <alignment horizontal="center" vertical="justify"/>
    </xf>
    <xf numFmtId="0" fontId="84" fillId="0" borderId="0" xfId="0" applyFont="1" applyFill="1" applyAlignment="1">
      <alignment/>
    </xf>
    <xf numFmtId="3" fontId="86" fillId="0" borderId="28" xfId="0" applyNumberFormat="1" applyFont="1" applyFill="1" applyBorder="1" applyAlignment="1">
      <alignment horizontal="center" vertical="justify"/>
    </xf>
    <xf numFmtId="0" fontId="91" fillId="0" borderId="19" xfId="0" applyFont="1" applyFill="1" applyBorder="1" applyAlignment="1">
      <alignment horizontal="center" vertical="center"/>
    </xf>
    <xf numFmtId="0" fontId="86" fillId="0" borderId="29" xfId="0" applyFont="1" applyFill="1" applyBorder="1" applyAlignment="1">
      <alignment horizontal="center" vertical="justify"/>
    </xf>
    <xf numFmtId="0" fontId="86" fillId="0" borderId="14" xfId="0" applyFont="1" applyFill="1" applyBorder="1" applyAlignment="1">
      <alignment horizontal="center" vertical="justify"/>
    </xf>
    <xf numFmtId="3" fontId="86" fillId="0" borderId="20" xfId="0" applyNumberFormat="1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/>
    </xf>
    <xf numFmtId="0" fontId="86" fillId="0" borderId="29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96" fillId="0" borderId="15" xfId="0" applyFont="1" applyFill="1" applyBorder="1" applyAlignment="1">
      <alignment/>
    </xf>
    <xf numFmtId="0" fontId="101" fillId="0" borderId="15" xfId="0" applyFont="1" applyFill="1" applyBorder="1" applyAlignment="1">
      <alignment/>
    </xf>
    <xf numFmtId="0" fontId="92" fillId="0" borderId="37" xfId="0" applyFont="1" applyFill="1" applyBorder="1" applyAlignment="1">
      <alignment horizontal="center"/>
    </xf>
    <xf numFmtId="3" fontId="92" fillId="0" borderId="25" xfId="0" applyNumberFormat="1" applyFont="1" applyFill="1" applyBorder="1" applyAlignment="1">
      <alignment horizontal="center"/>
    </xf>
    <xf numFmtId="0" fontId="92" fillId="0" borderId="38" xfId="0" applyFont="1" applyFill="1" applyBorder="1" applyAlignment="1">
      <alignment horizontal="center"/>
    </xf>
    <xf numFmtId="0" fontId="92" fillId="0" borderId="25" xfId="0" applyFont="1" applyFill="1" applyBorder="1" applyAlignment="1">
      <alignment horizontal="center"/>
    </xf>
    <xf numFmtId="0" fontId="92" fillId="0" borderId="16" xfId="0" applyFont="1" applyFill="1" applyBorder="1" applyAlignment="1">
      <alignment horizontal="center"/>
    </xf>
    <xf numFmtId="0" fontId="92" fillId="0" borderId="19" xfId="0" applyFont="1" applyFill="1" applyBorder="1" applyAlignment="1" quotePrefix="1">
      <alignment horizontal="center" vertical="justify"/>
    </xf>
    <xf numFmtId="166" fontId="90" fillId="0" borderId="0" xfId="0" applyNumberFormat="1" applyFont="1" applyFill="1" applyAlignment="1">
      <alignment/>
    </xf>
    <xf numFmtId="168" fontId="90" fillId="0" borderId="0" xfId="0" applyNumberFormat="1" applyFont="1" applyFill="1" applyAlignment="1">
      <alignment/>
    </xf>
    <xf numFmtId="0" fontId="92" fillId="0" borderId="20" xfId="0" applyFont="1" applyFill="1" applyBorder="1" applyAlignment="1" quotePrefix="1">
      <alignment horizontal="center" vertical="justify"/>
    </xf>
    <xf numFmtId="49" fontId="92" fillId="0" borderId="0" xfId="0" applyNumberFormat="1" applyFont="1" applyFill="1" applyBorder="1" applyAlignment="1">
      <alignment/>
    </xf>
    <xf numFmtId="0" fontId="92" fillId="0" borderId="20" xfId="0" applyFont="1" applyFill="1" applyBorder="1" applyAlignment="1">
      <alignment/>
    </xf>
    <xf numFmtId="49" fontId="92" fillId="0" borderId="0" xfId="0" applyNumberFormat="1" applyFont="1" applyFill="1" applyBorder="1" applyAlignment="1" quotePrefix="1">
      <alignment/>
    </xf>
    <xf numFmtId="49" fontId="86" fillId="0" borderId="0" xfId="0" applyNumberFormat="1" applyFont="1" applyFill="1" applyBorder="1" applyAlignment="1">
      <alignment/>
    </xf>
    <xf numFmtId="0" fontId="92" fillId="0" borderId="0" xfId="0" applyFont="1" applyFill="1" applyBorder="1" applyAlignment="1" quotePrefix="1">
      <alignment/>
    </xf>
    <xf numFmtId="0" fontId="92" fillId="0" borderId="20" xfId="0" applyFont="1" applyFill="1" applyBorder="1" applyAlignment="1" quotePrefix="1">
      <alignment horizontal="center"/>
    </xf>
    <xf numFmtId="14" fontId="92" fillId="0" borderId="0" xfId="0" applyNumberFormat="1" applyFont="1" applyFill="1" applyBorder="1" applyAlignment="1" quotePrefix="1">
      <alignment/>
    </xf>
    <xf numFmtId="0" fontId="86" fillId="0" borderId="0" xfId="0" applyFont="1" applyFill="1" applyBorder="1" applyAlignment="1">
      <alignment/>
    </xf>
    <xf numFmtId="0" fontId="90" fillId="0" borderId="29" xfId="0" applyFont="1" applyFill="1" applyBorder="1" applyAlignment="1">
      <alignment/>
    </xf>
    <xf numFmtId="49" fontId="92" fillId="0" borderId="13" xfId="0" applyNumberFormat="1" applyFont="1" applyFill="1" applyBorder="1" applyAlignment="1">
      <alignment/>
    </xf>
    <xf numFmtId="3" fontId="92" fillId="0" borderId="20" xfId="0" applyNumberFormat="1" applyFont="1" applyFill="1" applyBorder="1" applyAlignment="1">
      <alignment/>
    </xf>
    <xf numFmtId="0" fontId="86" fillId="0" borderId="31" xfId="0" applyFont="1" applyFill="1" applyBorder="1" applyAlignment="1">
      <alignment/>
    </xf>
    <xf numFmtId="0" fontId="92" fillId="0" borderId="32" xfId="0" applyFont="1" applyFill="1" applyBorder="1" applyAlignment="1">
      <alignment/>
    </xf>
    <xf numFmtId="3" fontId="90" fillId="0" borderId="0" xfId="0" applyNumberFormat="1" applyFont="1" applyFill="1" applyAlignment="1">
      <alignment/>
    </xf>
    <xf numFmtId="3" fontId="101" fillId="0" borderId="0" xfId="0" applyNumberFormat="1" applyFont="1" applyFill="1" applyAlignment="1">
      <alignment/>
    </xf>
    <xf numFmtId="3" fontId="92" fillId="0" borderId="11" xfId="0" applyNumberFormat="1" applyFont="1" applyFill="1" applyBorder="1" applyAlignment="1">
      <alignment/>
    </xf>
    <xf numFmtId="0" fontId="96" fillId="0" borderId="0" xfId="0" applyFont="1" applyFill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/>
    </xf>
    <xf numFmtId="0" fontId="92" fillId="0" borderId="15" xfId="0" applyFont="1" applyFill="1" applyBorder="1" applyAlignment="1">
      <alignment/>
    </xf>
    <xf numFmtId="0" fontId="84" fillId="0" borderId="20" xfId="0" applyFont="1" applyFill="1" applyBorder="1" applyAlignment="1">
      <alignment/>
    </xf>
    <xf numFmtId="0" fontId="84" fillId="0" borderId="19" xfId="0" applyFont="1" applyFill="1" applyBorder="1" applyAlignment="1">
      <alignment/>
    </xf>
    <xf numFmtId="0" fontId="84" fillId="0" borderId="39" xfId="0" applyFont="1" applyFill="1" applyBorder="1" applyAlignment="1">
      <alignment/>
    </xf>
    <xf numFmtId="0" fontId="84" fillId="0" borderId="20" xfId="0" applyFont="1" applyFill="1" applyBorder="1" applyAlignment="1">
      <alignment horizontal="center" vertical="top"/>
    </xf>
    <xf numFmtId="0" fontId="94" fillId="0" borderId="20" xfId="0" applyFont="1" applyFill="1" applyBorder="1" applyAlignment="1">
      <alignment horizontal="center"/>
    </xf>
    <xf numFmtId="0" fontId="94" fillId="0" borderId="27" xfId="0" applyFont="1" applyFill="1" applyBorder="1" applyAlignment="1">
      <alignment horizontal="center"/>
    </xf>
    <xf numFmtId="0" fontId="84" fillId="0" borderId="20" xfId="0" applyFont="1" applyFill="1" applyBorder="1" applyAlignment="1">
      <alignment vertical="top"/>
    </xf>
    <xf numFmtId="14" fontId="87" fillId="0" borderId="20" xfId="0" applyNumberFormat="1" applyFont="1" applyFill="1" applyBorder="1" applyAlignment="1" quotePrefix="1">
      <alignment horizontal="center"/>
    </xf>
    <xf numFmtId="14" fontId="87" fillId="0" borderId="27" xfId="0" applyNumberFormat="1" applyFont="1" applyFill="1" applyBorder="1" applyAlignment="1" quotePrefix="1">
      <alignment horizontal="center"/>
    </xf>
    <xf numFmtId="0" fontId="92" fillId="0" borderId="15" xfId="0" applyFont="1" applyFill="1" applyBorder="1" applyAlignment="1">
      <alignment horizontal="left"/>
    </xf>
    <xf numFmtId="0" fontId="84" fillId="0" borderId="37" xfId="0" applyFont="1" applyFill="1" applyBorder="1" applyAlignment="1">
      <alignment vertical="top"/>
    </xf>
    <xf numFmtId="14" fontId="87" fillId="0" borderId="37" xfId="0" applyNumberFormat="1" applyFont="1" applyFill="1" applyBorder="1" applyAlignment="1" quotePrefix="1">
      <alignment horizontal="center"/>
    </xf>
    <xf numFmtId="14" fontId="87" fillId="0" borderId="40" xfId="0" applyNumberFormat="1" applyFont="1" applyFill="1" applyBorder="1" applyAlignment="1" quotePrefix="1">
      <alignment horizontal="center"/>
    </xf>
    <xf numFmtId="0" fontId="101" fillId="0" borderId="13" xfId="0" applyFont="1" applyFill="1" applyBorder="1" applyAlignment="1">
      <alignment/>
    </xf>
    <xf numFmtId="0" fontId="86" fillId="0" borderId="29" xfId="0" applyFont="1" applyFill="1" applyBorder="1" applyAlignment="1">
      <alignment/>
    </xf>
    <xf numFmtId="0" fontId="92" fillId="0" borderId="0" xfId="0" applyFont="1" applyFill="1" applyBorder="1" applyAlignment="1" quotePrefix="1">
      <alignment horizontal="center"/>
    </xf>
    <xf numFmtId="164" fontId="101" fillId="0" borderId="0" xfId="0" applyNumberFormat="1" applyFont="1" applyFill="1" applyAlignment="1">
      <alignment/>
    </xf>
    <xf numFmtId="3" fontId="101" fillId="0" borderId="0" xfId="0" applyNumberFormat="1" applyFont="1" applyFill="1" applyAlignment="1">
      <alignment/>
    </xf>
    <xf numFmtId="0" fontId="101" fillId="0" borderId="0" xfId="0" applyFont="1" applyFill="1" applyAlignment="1">
      <alignment/>
    </xf>
    <xf numFmtId="0" fontId="92" fillId="0" borderId="29" xfId="0" applyFont="1" applyFill="1" applyBorder="1" applyAlignment="1">
      <alignment/>
    </xf>
    <xf numFmtId="0" fontId="92" fillId="0" borderId="0" xfId="0" applyFont="1" applyFill="1" applyBorder="1" applyAlignment="1">
      <alignment horizontal="center"/>
    </xf>
    <xf numFmtId="0" fontId="92" fillId="0" borderId="29" xfId="0" applyFont="1" applyFill="1" applyBorder="1" applyAlignment="1" quotePrefix="1">
      <alignment horizontal="left"/>
    </xf>
    <xf numFmtId="0" fontId="86" fillId="0" borderId="29" xfId="0" applyFont="1" applyFill="1" applyBorder="1" applyAlignment="1" quotePrefix="1">
      <alignment horizontal="left"/>
    </xf>
    <xf numFmtId="0" fontId="92" fillId="0" borderId="29" xfId="0" applyFont="1" applyFill="1" applyBorder="1" applyAlignment="1">
      <alignment horizontal="left"/>
    </xf>
    <xf numFmtId="0" fontId="86" fillId="0" borderId="29" xfId="0" applyFont="1" applyFill="1" applyBorder="1" applyAlignment="1">
      <alignment horizontal="left"/>
    </xf>
    <xf numFmtId="0" fontId="87" fillId="0" borderId="29" xfId="0" applyFont="1" applyFill="1" applyBorder="1" applyAlignment="1">
      <alignment/>
    </xf>
    <xf numFmtId="0" fontId="92" fillId="0" borderId="28" xfId="0" applyFont="1" applyFill="1" applyBorder="1" applyAlignment="1">
      <alignment horizontal="center"/>
    </xf>
    <xf numFmtId="0" fontId="86" fillId="0" borderId="29" xfId="0" applyFont="1" applyFill="1" applyBorder="1" applyAlignment="1">
      <alignment wrapText="1"/>
    </xf>
    <xf numFmtId="16" fontId="92" fillId="0" borderId="0" xfId="0" applyNumberFormat="1" applyFont="1" applyFill="1" applyBorder="1" applyAlignment="1" quotePrefix="1">
      <alignment/>
    </xf>
    <xf numFmtId="0" fontId="95" fillId="0" borderId="0" xfId="0" applyFont="1" applyFill="1" applyBorder="1" applyAlignment="1">
      <alignment/>
    </xf>
    <xf numFmtId="0" fontId="101" fillId="0" borderId="30" xfId="0" applyFont="1" applyFill="1" applyBorder="1" applyAlignment="1">
      <alignment/>
    </xf>
    <xf numFmtId="0" fontId="102" fillId="0" borderId="31" xfId="0" applyFont="1" applyFill="1" applyBorder="1" applyAlignment="1" quotePrefix="1">
      <alignment/>
    </xf>
    <xf numFmtId="0" fontId="102" fillId="0" borderId="31" xfId="0" applyFont="1" applyFill="1" applyBorder="1" applyAlignment="1">
      <alignment/>
    </xf>
    <xf numFmtId="0" fontId="101" fillId="0" borderId="35" xfId="0" applyFont="1" applyFill="1" applyBorder="1" applyAlignment="1">
      <alignment/>
    </xf>
    <xf numFmtId="164" fontId="96" fillId="0" borderId="0" xfId="0" applyNumberFormat="1" applyFont="1" applyFill="1" applyAlignment="1">
      <alignment/>
    </xf>
    <xf numFmtId="164" fontId="96" fillId="0" borderId="0" xfId="61" applyNumberFormat="1" applyFont="1" applyFill="1" applyAlignment="1">
      <alignment/>
    </xf>
    <xf numFmtId="164" fontId="101" fillId="0" borderId="0" xfId="0" applyNumberFormat="1" applyFont="1" applyFill="1" applyAlignment="1">
      <alignment/>
    </xf>
    <xf numFmtId="3" fontId="96" fillId="0" borderId="0" xfId="0" applyNumberFormat="1" applyFont="1" applyFill="1" applyAlignment="1">
      <alignment/>
    </xf>
    <xf numFmtId="0" fontId="86" fillId="0" borderId="12" xfId="0" applyFont="1" applyFill="1" applyBorder="1" applyAlignment="1">
      <alignment horizontal="right"/>
    </xf>
    <xf numFmtId="0" fontId="83" fillId="0" borderId="13" xfId="0" applyFont="1" applyFill="1" applyBorder="1" applyAlignment="1" quotePrefix="1">
      <alignment/>
    </xf>
    <xf numFmtId="3" fontId="92" fillId="0" borderId="0" xfId="0" applyNumberFormat="1" applyFont="1" applyFill="1" applyBorder="1" applyAlignment="1" quotePrefix="1">
      <alignment horizontal="left"/>
    </xf>
    <xf numFmtId="0" fontId="92" fillId="0" borderId="14" xfId="0" applyFont="1" applyFill="1" applyBorder="1" applyAlignment="1">
      <alignment/>
    </xf>
    <xf numFmtId="0" fontId="92" fillId="0" borderId="17" xfId="0" applyFont="1" applyFill="1" applyBorder="1" applyAlignment="1">
      <alignment/>
    </xf>
    <xf numFmtId="0" fontId="92" fillId="0" borderId="18" xfId="0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3" fontId="101" fillId="0" borderId="0" xfId="0" applyNumberFormat="1" applyFont="1" applyFill="1" applyBorder="1" applyAlignment="1">
      <alignment/>
    </xf>
    <xf numFmtId="165" fontId="101" fillId="0" borderId="0" xfId="0" applyNumberFormat="1" applyFont="1" applyFill="1" applyAlignment="1">
      <alignment/>
    </xf>
    <xf numFmtId="0" fontId="86" fillId="0" borderId="29" xfId="0" applyFont="1" applyFill="1" applyBorder="1" applyAlignment="1">
      <alignment vertical="justify" wrapText="1"/>
    </xf>
    <xf numFmtId="3" fontId="93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 vertical="top"/>
    </xf>
    <xf numFmtId="0" fontId="93" fillId="0" borderId="29" xfId="0" applyFont="1" applyFill="1" applyBorder="1" applyAlignment="1">
      <alignment vertical="top" wrapText="1"/>
    </xf>
    <xf numFmtId="9" fontId="101" fillId="0" borderId="0" xfId="61" applyFont="1" applyFill="1" applyAlignment="1">
      <alignment/>
    </xf>
    <xf numFmtId="0" fontId="93" fillId="0" borderId="29" xfId="0" applyFont="1" applyFill="1" applyBorder="1" applyAlignment="1">
      <alignment horizontal="left" vertical="top" wrapText="1"/>
    </xf>
    <xf numFmtId="0" fontId="92" fillId="0" borderId="29" xfId="0" applyFont="1" applyFill="1" applyBorder="1" applyAlignment="1">
      <alignment vertical="justify" wrapText="1"/>
    </xf>
    <xf numFmtId="164" fontId="90" fillId="0" borderId="0" xfId="0" applyNumberFormat="1" applyFont="1" applyFill="1" applyAlignment="1">
      <alignment/>
    </xf>
    <xf numFmtId="4" fontId="96" fillId="0" borderId="0" xfId="0" applyNumberFormat="1" applyFont="1" applyFill="1" applyAlignment="1">
      <alignment/>
    </xf>
    <xf numFmtId="4" fontId="90" fillId="0" borderId="0" xfId="0" applyNumberFormat="1" applyFont="1" applyFill="1" applyAlignment="1">
      <alignment/>
    </xf>
    <xf numFmtId="4" fontId="96" fillId="0" borderId="0" xfId="61" applyNumberFormat="1" applyFont="1" applyFill="1" applyAlignment="1">
      <alignment/>
    </xf>
    <xf numFmtId="4" fontId="101" fillId="0" borderId="0" xfId="0" applyNumberFormat="1" applyFont="1" applyFill="1" applyAlignment="1">
      <alignment/>
    </xf>
    <xf numFmtId="0" fontId="85" fillId="0" borderId="11" xfId="0" applyFont="1" applyFill="1" applyBorder="1" applyAlignment="1">
      <alignment horizontal="left" vertical="justify"/>
    </xf>
    <xf numFmtId="0" fontId="84" fillId="0" borderId="11" xfId="0" applyFont="1" applyFill="1" applyBorder="1" applyAlignment="1">
      <alignment vertical="justify"/>
    </xf>
    <xf numFmtId="0" fontId="85" fillId="0" borderId="11" xfId="0" applyFont="1" applyFill="1" applyBorder="1" applyAlignment="1">
      <alignment/>
    </xf>
    <xf numFmtId="0" fontId="90" fillId="0" borderId="12" xfId="0" applyFont="1" applyFill="1" applyBorder="1" applyAlignment="1">
      <alignment/>
    </xf>
    <xf numFmtId="0" fontId="85" fillId="0" borderId="0" xfId="0" applyFont="1" applyFill="1" applyBorder="1" applyAlignment="1">
      <alignment horizontal="left" vertical="justify"/>
    </xf>
    <xf numFmtId="0" fontId="88" fillId="0" borderId="0" xfId="0" applyFont="1" applyFill="1" applyBorder="1" applyAlignment="1">
      <alignment vertical="justify" wrapText="1"/>
    </xf>
    <xf numFmtId="0" fontId="91" fillId="0" borderId="0" xfId="0" applyFont="1" applyFill="1" applyBorder="1" applyAlignment="1">
      <alignment wrapText="1"/>
    </xf>
    <xf numFmtId="0" fontId="90" fillId="0" borderId="14" xfId="0" applyFont="1" applyFill="1" applyBorder="1" applyAlignment="1">
      <alignment/>
    </xf>
    <xf numFmtId="0" fontId="103" fillId="0" borderId="0" xfId="0" applyFont="1" applyFill="1" applyBorder="1" applyAlignment="1">
      <alignment horizontal="left" vertical="justify"/>
    </xf>
    <xf numFmtId="0" fontId="84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167" fontId="85" fillId="0" borderId="0" xfId="0" applyNumberFormat="1" applyFont="1" applyFill="1" applyBorder="1" applyAlignment="1">
      <alignment/>
    </xf>
    <xf numFmtId="0" fontId="85" fillId="0" borderId="13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105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5" fillId="0" borderId="36" xfId="0" applyFont="1" applyFill="1" applyBorder="1" applyAlignment="1">
      <alignment/>
    </xf>
    <xf numFmtId="0" fontId="85" fillId="0" borderId="15" xfId="0" applyFont="1" applyFill="1" applyBorder="1" applyAlignment="1">
      <alignment horizontal="left" vertical="justify"/>
    </xf>
    <xf numFmtId="0" fontId="85" fillId="0" borderId="15" xfId="0" applyFont="1" applyFill="1" applyBorder="1" applyAlignment="1">
      <alignment/>
    </xf>
    <xf numFmtId="0" fontId="90" fillId="0" borderId="15" xfId="0" applyFont="1" applyFill="1" applyBorder="1" applyAlignment="1">
      <alignment/>
    </xf>
    <xf numFmtId="0" fontId="90" fillId="0" borderId="16" xfId="0" applyFont="1" applyFill="1" applyBorder="1" applyAlignment="1">
      <alignment/>
    </xf>
    <xf numFmtId="0" fontId="87" fillId="0" borderId="0" xfId="0" applyFont="1" applyFill="1" applyBorder="1" applyAlignment="1">
      <alignment horizontal="left" vertical="justify"/>
    </xf>
    <xf numFmtId="0" fontId="87" fillId="0" borderId="21" xfId="0" applyFont="1" applyFill="1" applyBorder="1" applyAlignment="1">
      <alignment horizontal="center"/>
    </xf>
    <xf numFmtId="0" fontId="87" fillId="0" borderId="19" xfId="0" applyFont="1" applyFill="1" applyBorder="1" applyAlignment="1">
      <alignment horizontal="center"/>
    </xf>
    <xf numFmtId="0" fontId="87" fillId="0" borderId="18" xfId="0" applyFont="1" applyFill="1" applyBorder="1" applyAlignment="1">
      <alignment horizontal="center"/>
    </xf>
    <xf numFmtId="0" fontId="87" fillId="0" borderId="27" xfId="0" applyFont="1" applyFill="1" applyBorder="1" applyAlignment="1">
      <alignment horizontal="center"/>
    </xf>
    <xf numFmtId="0" fontId="106" fillId="0" borderId="0" xfId="0" applyFont="1" applyFill="1" applyAlignment="1">
      <alignment/>
    </xf>
    <xf numFmtId="0" fontId="87" fillId="0" borderId="28" xfId="0" applyFont="1" applyFill="1" applyBorder="1" applyAlignment="1">
      <alignment horizontal="center"/>
    </xf>
    <xf numFmtId="0" fontId="87" fillId="0" borderId="20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88" fillId="0" borderId="15" xfId="0" applyFont="1" applyFill="1" applyBorder="1" applyAlignment="1">
      <alignment horizontal="left" vertical="justify"/>
    </xf>
    <xf numFmtId="0" fontId="87" fillId="0" borderId="24" xfId="0" applyFont="1" applyFill="1" applyBorder="1" applyAlignment="1">
      <alignment horizontal="center"/>
    </xf>
    <xf numFmtId="0" fontId="87" fillId="0" borderId="37" xfId="0" applyFont="1" applyFill="1" applyBorder="1" applyAlignment="1">
      <alignment horizontal="center"/>
    </xf>
    <xf numFmtId="0" fontId="87" fillId="0" borderId="15" xfId="0" applyFont="1" applyFill="1" applyBorder="1" applyAlignment="1">
      <alignment horizontal="center"/>
    </xf>
    <xf numFmtId="0" fontId="87" fillId="0" borderId="4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left" vertical="justify"/>
    </xf>
    <xf numFmtId="0" fontId="107" fillId="0" borderId="18" xfId="0" applyFont="1" applyFill="1" applyBorder="1" applyAlignment="1">
      <alignment horizontal="center"/>
    </xf>
    <xf numFmtId="0" fontId="107" fillId="0" borderId="19" xfId="0" applyFont="1" applyFill="1" applyBorder="1" applyAlignment="1">
      <alignment horizontal="center"/>
    </xf>
    <xf numFmtId="0" fontId="84" fillId="0" borderId="19" xfId="0" applyFont="1" applyFill="1" applyBorder="1" applyAlignment="1">
      <alignment/>
    </xf>
    <xf numFmtId="0" fontId="84" fillId="0" borderId="39" xfId="0" applyFont="1" applyFill="1" applyBorder="1" applyAlignment="1">
      <alignment/>
    </xf>
    <xf numFmtId="0" fontId="107" fillId="0" borderId="20" xfId="0" applyFont="1" applyFill="1" applyBorder="1" applyAlignment="1">
      <alignment horizontal="center"/>
    </xf>
    <xf numFmtId="0" fontId="84" fillId="0" borderId="27" xfId="0" applyFont="1" applyFill="1" applyBorder="1" applyAlignment="1">
      <alignment/>
    </xf>
    <xf numFmtId="0" fontId="107" fillId="0" borderId="0" xfId="0" applyFont="1" applyFill="1" applyBorder="1" applyAlignment="1" quotePrefix="1">
      <alignment horizontal="center"/>
    </xf>
    <xf numFmtId="0" fontId="107" fillId="0" borderId="20" xfId="0" applyFont="1" applyFill="1" applyBorder="1" applyAlignment="1">
      <alignment horizontal="center" vertical="justify"/>
    </xf>
    <xf numFmtId="0" fontId="78" fillId="0" borderId="13" xfId="0" applyFont="1" applyFill="1" applyBorder="1" applyAlignment="1">
      <alignment/>
    </xf>
    <xf numFmtId="167" fontId="87" fillId="0" borderId="20" xfId="40" applyNumberFormat="1" applyFont="1" applyFill="1" applyBorder="1" applyAlignment="1" applyProtection="1" quotePrefix="1">
      <alignment horizontal="right"/>
      <protection/>
    </xf>
    <xf numFmtId="167" fontId="87" fillId="0" borderId="20" xfId="40" applyNumberFormat="1" applyFont="1" applyFill="1" applyBorder="1" applyAlignment="1" applyProtection="1">
      <alignment horizontal="right"/>
      <protection/>
    </xf>
    <xf numFmtId="167" fontId="87" fillId="0" borderId="27" xfId="40" applyNumberFormat="1" applyFont="1" applyFill="1" applyBorder="1" applyAlignment="1" applyProtection="1" quotePrefix="1">
      <alignment horizontal="right"/>
      <protection/>
    </xf>
    <xf numFmtId="0" fontId="108" fillId="0" borderId="0" xfId="0" applyFont="1" applyFill="1" applyAlignment="1">
      <alignment/>
    </xf>
    <xf numFmtId="0" fontId="87" fillId="0" borderId="0" xfId="0" applyFont="1" applyFill="1" applyBorder="1" applyAlignment="1" quotePrefix="1">
      <alignment horizontal="left" vertical="justify"/>
    </xf>
    <xf numFmtId="0" fontId="87" fillId="0" borderId="0" xfId="0" applyFont="1" applyFill="1" applyBorder="1" applyAlignment="1">
      <alignment horizontal="justify" vertical="justify"/>
    </xf>
    <xf numFmtId="0" fontId="87" fillId="0" borderId="20" xfId="0" applyFont="1" applyFill="1" applyBorder="1" applyAlignment="1">
      <alignment horizontal="center" vertical="justify"/>
    </xf>
    <xf numFmtId="0" fontId="84" fillId="0" borderId="0" xfId="0" applyFont="1" applyFill="1" applyBorder="1" applyAlignment="1" quotePrefix="1">
      <alignment horizontal="left" vertical="justify"/>
    </xf>
    <xf numFmtId="0" fontId="84" fillId="0" borderId="0" xfId="0" applyFont="1" applyFill="1" applyBorder="1" applyAlignment="1">
      <alignment horizontal="justify" vertical="justify"/>
    </xf>
    <xf numFmtId="167" fontId="84" fillId="0" borderId="20" xfId="40" applyNumberFormat="1" applyFont="1" applyFill="1" applyBorder="1" applyAlignment="1" applyProtection="1" quotePrefix="1">
      <alignment horizontal="right"/>
      <protection/>
    </xf>
    <xf numFmtId="167" fontId="84" fillId="0" borderId="20" xfId="40" applyNumberFormat="1" applyFont="1" applyFill="1" applyBorder="1" applyAlignment="1" applyProtection="1">
      <alignment horizontal="right"/>
      <protection/>
    </xf>
    <xf numFmtId="167" fontId="84" fillId="0" borderId="27" xfId="40" applyNumberFormat="1" applyFont="1" applyFill="1" applyBorder="1" applyAlignment="1" applyProtection="1" quotePrefix="1">
      <alignment horizontal="right"/>
      <protection/>
    </xf>
    <xf numFmtId="0" fontId="87" fillId="0" borderId="0" xfId="0" applyFont="1" applyFill="1" applyBorder="1" applyAlignment="1">
      <alignment horizontal="justify" vertical="justify"/>
    </xf>
    <xf numFmtId="3" fontId="108" fillId="0" borderId="0" xfId="0" applyNumberFormat="1" applyFont="1" applyFill="1" applyAlignment="1">
      <alignment/>
    </xf>
    <xf numFmtId="0" fontId="87" fillId="0" borderId="20" xfId="0" applyFont="1" applyFill="1" applyBorder="1" applyAlignment="1" quotePrefix="1">
      <alignment horizontal="center" vertical="justify"/>
    </xf>
    <xf numFmtId="0" fontId="87" fillId="0" borderId="0" xfId="0" applyFont="1" applyFill="1" applyBorder="1" applyAlignment="1">
      <alignment horizontal="left" vertical="justify"/>
    </xf>
    <xf numFmtId="0" fontId="84" fillId="0" borderId="0" xfId="0" applyFont="1" applyFill="1" applyBorder="1" applyAlignment="1">
      <alignment horizontal="justify" vertical="justify"/>
    </xf>
    <xf numFmtId="167" fontId="84" fillId="0" borderId="20" xfId="40" applyNumberFormat="1" applyFont="1" applyFill="1" applyBorder="1" applyAlignment="1" applyProtection="1">
      <alignment horizontal="right"/>
      <protection/>
    </xf>
    <xf numFmtId="167" fontId="84" fillId="0" borderId="27" xfId="40" applyNumberFormat="1" applyFont="1" applyFill="1" applyBorder="1" applyAlignment="1" applyProtection="1" quotePrefix="1">
      <alignment horizontal="right"/>
      <protection/>
    </xf>
    <xf numFmtId="3" fontId="106" fillId="0" borderId="0" xfId="0" applyNumberFormat="1" applyFont="1" applyFill="1" applyAlignment="1">
      <alignment/>
    </xf>
    <xf numFmtId="0" fontId="87" fillId="0" borderId="0" xfId="0" applyFont="1" applyFill="1" applyBorder="1" applyAlignment="1" quotePrefix="1">
      <alignment horizontal="left" vertical="justify"/>
    </xf>
    <xf numFmtId="0" fontId="87" fillId="0" borderId="29" xfId="0" applyFont="1" applyFill="1" applyBorder="1" applyAlignment="1">
      <alignment horizontal="justify" vertical="justify"/>
    </xf>
    <xf numFmtId="167" fontId="87" fillId="0" borderId="27" xfId="40" applyNumberFormat="1" applyFont="1" applyFill="1" applyBorder="1" applyAlignment="1" applyProtection="1" quotePrefix="1">
      <alignment horizontal="right"/>
      <protection/>
    </xf>
    <xf numFmtId="0" fontId="87" fillId="0" borderId="29" xfId="0" applyFont="1" applyFill="1" applyBorder="1" applyAlignment="1">
      <alignment horizontal="left" vertical="justify" wrapText="1"/>
    </xf>
    <xf numFmtId="0" fontId="84" fillId="0" borderId="29" xfId="0" applyFont="1" applyFill="1" applyBorder="1" applyAlignment="1">
      <alignment horizontal="justify" vertical="justify"/>
    </xf>
    <xf numFmtId="0" fontId="109" fillId="0" borderId="0" xfId="0" applyFont="1" applyFill="1" applyAlignment="1">
      <alignment textRotation="180"/>
    </xf>
    <xf numFmtId="0" fontId="77" fillId="0" borderId="0" xfId="0" applyFont="1" applyFill="1" applyAlignment="1">
      <alignment textRotation="180"/>
    </xf>
    <xf numFmtId="0" fontId="87" fillId="0" borderId="29" xfId="0" applyFont="1" applyFill="1" applyBorder="1" applyAlignment="1">
      <alignment vertical="center"/>
    </xf>
    <xf numFmtId="0" fontId="87" fillId="0" borderId="31" xfId="0" applyFont="1" applyFill="1" applyBorder="1" applyAlignment="1">
      <alignment horizontal="left" vertical="justify"/>
    </xf>
    <xf numFmtId="0" fontId="87" fillId="0" borderId="31" xfId="0" applyFont="1" applyFill="1" applyBorder="1" applyAlignment="1" quotePrefix="1">
      <alignment vertical="justify"/>
    </xf>
    <xf numFmtId="0" fontId="87" fillId="0" borderId="32" xfId="0" applyFont="1" applyFill="1" applyBorder="1" applyAlignment="1" quotePrefix="1">
      <alignment horizontal="center" vertical="justify"/>
    </xf>
    <xf numFmtId="167" fontId="87" fillId="0" borderId="32" xfId="40" applyNumberFormat="1" applyFont="1" applyFill="1" applyBorder="1" applyAlignment="1" applyProtection="1" quotePrefix="1">
      <alignment horizontal="right"/>
      <protection/>
    </xf>
    <xf numFmtId="167" fontId="87" fillId="0" borderId="32" xfId="40" applyNumberFormat="1" applyFont="1" applyFill="1" applyBorder="1" applyAlignment="1" applyProtection="1">
      <alignment horizontal="right"/>
      <protection/>
    </xf>
    <xf numFmtId="167" fontId="87" fillId="0" borderId="33" xfId="40" applyNumberFormat="1" applyFont="1" applyFill="1" applyBorder="1" applyAlignment="1" applyProtection="1" quotePrefix="1">
      <alignment horizontal="right"/>
      <protection/>
    </xf>
    <xf numFmtId="0" fontId="84" fillId="0" borderId="10" xfId="0" applyFont="1" applyFill="1" applyBorder="1" applyAlignment="1">
      <alignment/>
    </xf>
    <xf numFmtId="0" fontId="87" fillId="0" borderId="11" xfId="0" applyFont="1" applyFill="1" applyBorder="1" applyAlignment="1">
      <alignment horizontal="left" vertical="justify"/>
    </xf>
    <xf numFmtId="0" fontId="107" fillId="0" borderId="11" xfId="0" applyFont="1" applyFill="1" applyBorder="1" applyAlignment="1">
      <alignment horizontal="center"/>
    </xf>
    <xf numFmtId="0" fontId="107" fillId="0" borderId="41" xfId="0" applyFont="1" applyFill="1" applyBorder="1" applyAlignment="1">
      <alignment horizontal="center" vertical="justify"/>
    </xf>
    <xf numFmtId="0" fontId="84" fillId="0" borderId="41" xfId="0" applyFont="1" applyFill="1" applyBorder="1" applyAlignment="1" quotePrefix="1">
      <alignment horizontal="center" vertical="justify"/>
    </xf>
    <xf numFmtId="0" fontId="84" fillId="0" borderId="41" xfId="0" applyFont="1" applyFill="1" applyBorder="1" applyAlignment="1">
      <alignment horizontal="center" vertical="justify"/>
    </xf>
    <xf numFmtId="0" fontId="84" fillId="0" borderId="42" xfId="0" applyFont="1" applyFill="1" applyBorder="1" applyAlignment="1" quotePrefix="1">
      <alignment horizontal="center" vertical="justify"/>
    </xf>
    <xf numFmtId="0" fontId="84" fillId="0" borderId="27" xfId="0" applyFont="1" applyFill="1" applyBorder="1" applyAlignment="1" quotePrefix="1">
      <alignment horizontal="center" vertical="justify"/>
    </xf>
    <xf numFmtId="167" fontId="108" fillId="0" borderId="0" xfId="0" applyNumberFormat="1" applyFont="1" applyFill="1" applyAlignment="1">
      <alignment/>
    </xf>
    <xf numFmtId="167" fontId="106" fillId="0" borderId="0" xfId="0" applyNumberFormat="1" applyFont="1" applyFill="1" applyAlignment="1">
      <alignment/>
    </xf>
    <xf numFmtId="0" fontId="87" fillId="0" borderId="30" xfId="0" applyFont="1" applyFill="1" applyBorder="1" applyAlignment="1">
      <alignment/>
    </xf>
    <xf numFmtId="0" fontId="87" fillId="0" borderId="43" xfId="0" applyFont="1" applyFill="1" applyBorder="1" applyAlignment="1">
      <alignment horizontal="justify" vertical="center"/>
    </xf>
    <xf numFmtId="0" fontId="87" fillId="0" borderId="32" xfId="0" applyFont="1" applyFill="1" applyBorder="1" applyAlignment="1">
      <alignment horizontal="center" vertical="justify"/>
    </xf>
    <xf numFmtId="167" fontId="110" fillId="0" borderId="0" xfId="0" applyNumberFormat="1" applyFont="1" applyFill="1" applyAlignment="1">
      <alignment/>
    </xf>
    <xf numFmtId="0" fontId="106" fillId="0" borderId="0" xfId="0" applyFont="1" applyFill="1" applyAlignment="1">
      <alignment horizontal="left" vertical="justify"/>
    </xf>
    <xf numFmtId="0" fontId="106" fillId="0" borderId="0" xfId="0" applyFont="1" applyFill="1" applyBorder="1" applyAlignment="1">
      <alignment/>
    </xf>
    <xf numFmtId="167" fontId="106" fillId="0" borderId="0" xfId="0" applyNumberFormat="1" applyFont="1" applyFill="1" applyBorder="1" applyAlignment="1">
      <alignment/>
    </xf>
    <xf numFmtId="167" fontId="84" fillId="0" borderId="0" xfId="40" applyNumberFormat="1" applyFont="1" applyFill="1" applyBorder="1" applyAlignment="1" applyProtection="1" quotePrefix="1">
      <alignment horizontal="right"/>
      <protection/>
    </xf>
    <xf numFmtId="0" fontId="90" fillId="0" borderId="0" xfId="0" applyFont="1" applyFill="1" applyAlignment="1">
      <alignment horizontal="left" vertical="justify"/>
    </xf>
    <xf numFmtId="0" fontId="85" fillId="0" borderId="11" xfId="0" applyFont="1" applyFill="1" applyBorder="1" applyAlignment="1">
      <alignment wrapText="1"/>
    </xf>
    <xf numFmtId="0" fontId="83" fillId="0" borderId="11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0" fontId="90" fillId="0" borderId="0" xfId="0" applyFont="1" applyFill="1" applyAlignment="1">
      <alignment wrapText="1"/>
    </xf>
    <xf numFmtId="0" fontId="88" fillId="0" borderId="0" xfId="0" applyFont="1" applyFill="1" applyBorder="1" applyAlignment="1">
      <alignment horizontal="center" wrapText="1"/>
    </xf>
    <xf numFmtId="0" fontId="98" fillId="0" borderId="0" xfId="0" applyFont="1" applyFill="1" applyBorder="1" applyAlignment="1">
      <alignment horizontal="center" wrapText="1"/>
    </xf>
    <xf numFmtId="0" fontId="98" fillId="0" borderId="14" xfId="0" applyFont="1" applyFill="1" applyBorder="1" applyAlignment="1">
      <alignment horizontal="center" wrapText="1"/>
    </xf>
    <xf numFmtId="0" fontId="85" fillId="0" borderId="13" xfId="0" applyFont="1" applyFill="1" applyBorder="1" applyAlignment="1">
      <alignment wrapText="1"/>
    </xf>
    <xf numFmtId="0" fontId="85" fillId="0" borderId="0" xfId="0" applyFont="1" applyFill="1" applyBorder="1" applyAlignment="1">
      <alignment wrapText="1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90" fillId="0" borderId="14" xfId="0" applyFont="1" applyFill="1" applyBorder="1" applyAlignment="1">
      <alignment horizontal="center" vertical="center"/>
    </xf>
    <xf numFmtId="0" fontId="90" fillId="0" borderId="17" xfId="0" applyFont="1" applyFill="1" applyBorder="1" applyAlignment="1">
      <alignment wrapText="1"/>
    </xf>
    <xf numFmtId="0" fontId="90" fillId="0" borderId="18" xfId="0" applyFont="1" applyFill="1" applyBorder="1" applyAlignment="1">
      <alignment wrapText="1"/>
    </xf>
    <xf numFmtId="0" fontId="90" fillId="0" borderId="18" xfId="0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center"/>
    </xf>
    <xf numFmtId="0" fontId="87" fillId="0" borderId="14" xfId="0" applyFont="1" applyFill="1" applyBorder="1" applyAlignment="1" quotePrefix="1">
      <alignment horizontal="center"/>
    </xf>
    <xf numFmtId="0" fontId="88" fillId="0" borderId="15" xfId="0" applyFont="1" applyFill="1" applyBorder="1" applyAlignment="1">
      <alignment/>
    </xf>
    <xf numFmtId="14" fontId="87" fillId="0" borderId="16" xfId="0" applyNumberFormat="1" applyFont="1" applyFill="1" applyBorder="1" applyAlignment="1" quotePrefix="1">
      <alignment horizontal="center" vertical="center"/>
    </xf>
    <xf numFmtId="0" fontId="88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8" fillId="0" borderId="0" xfId="0" applyFont="1" applyFill="1" applyBorder="1" applyAlignment="1" quotePrefix="1">
      <alignment/>
    </xf>
    <xf numFmtId="165" fontId="91" fillId="0" borderId="0" xfId="0" applyNumberFormat="1" applyFont="1" applyFill="1" applyAlignment="1">
      <alignment/>
    </xf>
    <xf numFmtId="0" fontId="89" fillId="0" borderId="0" xfId="0" applyFont="1" applyFill="1" applyBorder="1" applyAlignment="1">
      <alignment/>
    </xf>
    <xf numFmtId="165" fontId="90" fillId="0" borderId="0" xfId="0" applyNumberFormat="1" applyFont="1" applyFill="1" applyAlignment="1">
      <alignment/>
    </xf>
    <xf numFmtId="0" fontId="85" fillId="0" borderId="0" xfId="0" applyFont="1" applyFill="1" applyBorder="1" applyAlignment="1">
      <alignment/>
    </xf>
    <xf numFmtId="14" fontId="84" fillId="0" borderId="0" xfId="0" applyNumberFormat="1" applyFont="1" applyFill="1" applyBorder="1" applyAlignment="1" quotePrefix="1">
      <alignment/>
    </xf>
    <xf numFmtId="0" fontId="89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87" fillId="0" borderId="2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87" fillId="0" borderId="20" xfId="0" applyFont="1" applyFill="1" applyBorder="1" applyAlignment="1">
      <alignment horizontal="center"/>
    </xf>
    <xf numFmtId="0" fontId="84" fillId="0" borderId="20" xfId="0" applyFont="1" applyFill="1" applyBorder="1" applyAlignment="1">
      <alignment horizontal="center"/>
    </xf>
    <xf numFmtId="0" fontId="78" fillId="0" borderId="30" xfId="0" applyFont="1" applyFill="1" applyBorder="1" applyAlignment="1">
      <alignment/>
    </xf>
    <xf numFmtId="0" fontId="88" fillId="0" borderId="31" xfId="0" applyFont="1" applyFill="1" applyBorder="1" applyAlignment="1">
      <alignment/>
    </xf>
    <xf numFmtId="0" fontId="88" fillId="0" borderId="31" xfId="0" applyFont="1" applyFill="1" applyBorder="1" applyAlignment="1">
      <alignment/>
    </xf>
    <xf numFmtId="0" fontId="84" fillId="0" borderId="32" xfId="0" applyFont="1" applyFill="1" applyBorder="1" applyAlignment="1" quotePrefix="1">
      <alignment horizontal="center"/>
    </xf>
    <xf numFmtId="0" fontId="84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105" fillId="0" borderId="0" xfId="0" applyFont="1" applyFill="1" applyAlignment="1">
      <alignment/>
    </xf>
    <xf numFmtId="164" fontId="96" fillId="0" borderId="0" xfId="0" applyNumberFormat="1" applyFont="1" applyFill="1" applyBorder="1" applyAlignment="1">
      <alignment/>
    </xf>
    <xf numFmtId="0" fontId="90" fillId="0" borderId="11" xfId="0" applyFont="1" applyFill="1" applyBorder="1" applyAlignment="1">
      <alignment horizontal="center" vertical="center"/>
    </xf>
    <xf numFmtId="0" fontId="87" fillId="0" borderId="19" xfId="0" applyFont="1" applyFill="1" applyBorder="1" applyAlignment="1">
      <alignment horizontal="center"/>
    </xf>
    <xf numFmtId="0" fontId="87" fillId="0" borderId="20" xfId="0" applyFont="1" applyFill="1" applyBorder="1" applyAlignment="1" quotePrefix="1">
      <alignment horizontal="center"/>
    </xf>
    <xf numFmtId="3" fontId="87" fillId="0" borderId="37" xfId="0" applyNumberFormat="1" applyFont="1" applyFill="1" applyBorder="1" applyAlignment="1" quotePrefix="1">
      <alignment horizontal="center" vertical="center"/>
    </xf>
    <xf numFmtId="166" fontId="87" fillId="0" borderId="2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64" fontId="37" fillId="0" borderId="27" xfId="0" applyNumberFormat="1" applyFont="1" applyFill="1" applyBorder="1" applyAlignment="1">
      <alignment/>
    </xf>
    <xf numFmtId="164" fontId="36" fillId="0" borderId="27" xfId="0" applyNumberFormat="1" applyFont="1" applyFill="1" applyBorder="1" applyAlignment="1">
      <alignment/>
    </xf>
    <xf numFmtId="164" fontId="38" fillId="0" borderId="27" xfId="0" applyNumberFormat="1" applyFont="1" applyFill="1" applyBorder="1" applyAlignment="1">
      <alignment/>
    </xf>
    <xf numFmtId="169" fontId="36" fillId="0" borderId="33" xfId="0" applyNumberFormat="1" applyFont="1" applyFill="1" applyBorder="1" applyAlignment="1">
      <alignment/>
    </xf>
    <xf numFmtId="164" fontId="36" fillId="0" borderId="39" xfId="0" applyNumberFormat="1" applyFont="1" applyFill="1" applyBorder="1" applyAlignment="1">
      <alignment/>
    </xf>
    <xf numFmtId="164" fontId="40" fillId="0" borderId="27" xfId="0" applyNumberFormat="1" applyFont="1" applyFill="1" applyBorder="1" applyAlignment="1">
      <alignment/>
    </xf>
    <xf numFmtId="164" fontId="41" fillId="0" borderId="27" xfId="0" applyNumberFormat="1" applyFont="1" applyFill="1" applyBorder="1" applyAlignment="1">
      <alignment/>
    </xf>
    <xf numFmtId="164" fontId="40" fillId="0" borderId="27" xfId="0" applyNumberFormat="1" applyFont="1" applyFill="1" applyBorder="1" applyAlignment="1">
      <alignment/>
    </xf>
    <xf numFmtId="0" fontId="40" fillId="0" borderId="39" xfId="0" applyFont="1" applyFill="1" applyBorder="1" applyAlignment="1">
      <alignment/>
    </xf>
    <xf numFmtId="0" fontId="42" fillId="0" borderId="27" xfId="0" applyFont="1" applyFill="1" applyBorder="1" applyAlignment="1">
      <alignment horizontal="center"/>
    </xf>
    <xf numFmtId="14" fontId="38" fillId="0" borderId="27" xfId="0" applyNumberFormat="1" applyFont="1" applyFill="1" applyBorder="1" applyAlignment="1" quotePrefix="1">
      <alignment horizontal="center"/>
    </xf>
    <xf numFmtId="14" fontId="38" fillId="0" borderId="40" xfId="0" applyNumberFormat="1" applyFont="1" applyFill="1" applyBorder="1" applyAlignment="1" quotePrefix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66" fontId="87" fillId="0" borderId="28" xfId="0" applyNumberFormat="1" applyFont="1" applyFill="1" applyBorder="1" applyAlignment="1">
      <alignment/>
    </xf>
    <xf numFmtId="164" fontId="86" fillId="0" borderId="20" xfId="0" applyNumberFormat="1" applyFont="1" applyFill="1" applyBorder="1" applyAlignment="1">
      <alignment/>
    </xf>
    <xf numFmtId="164" fontId="93" fillId="0" borderId="20" xfId="0" applyNumberFormat="1" applyFont="1" applyFill="1" applyBorder="1" applyAlignment="1">
      <alignment/>
    </xf>
    <xf numFmtId="3" fontId="86" fillId="0" borderId="20" xfId="0" applyNumberFormat="1" applyFont="1" applyFill="1" applyBorder="1" applyAlignment="1">
      <alignment horizontal="right"/>
    </xf>
    <xf numFmtId="164" fontId="93" fillId="0" borderId="20" xfId="0" applyNumberFormat="1" applyFont="1" applyFill="1" applyBorder="1" applyAlignment="1">
      <alignment/>
    </xf>
    <xf numFmtId="164" fontId="92" fillId="0" borderId="20" xfId="0" applyNumberFormat="1" applyFont="1" applyFill="1" applyBorder="1" applyAlignment="1">
      <alignment/>
    </xf>
    <xf numFmtId="164" fontId="92" fillId="0" borderId="20" xfId="0" applyNumberFormat="1" applyFont="1" applyFill="1" applyBorder="1" applyAlignment="1">
      <alignment horizontal="right"/>
    </xf>
    <xf numFmtId="3" fontId="86" fillId="0" borderId="32" xfId="0" applyNumberFormat="1" applyFont="1" applyFill="1" applyBorder="1" applyAlignment="1">
      <alignment/>
    </xf>
    <xf numFmtId="167" fontId="87" fillId="0" borderId="14" xfId="40" applyNumberFormat="1" applyFont="1" applyFill="1" applyBorder="1" applyAlignment="1" applyProtection="1" quotePrefix="1">
      <alignment horizontal="right"/>
      <protection/>
    </xf>
    <xf numFmtId="167" fontId="84" fillId="0" borderId="20" xfId="42" applyNumberFormat="1" applyFont="1" applyFill="1" applyBorder="1" applyAlignment="1" applyProtection="1">
      <alignment horizontal="right"/>
      <protection/>
    </xf>
    <xf numFmtId="167" fontId="84" fillId="0" borderId="20" xfId="42" applyNumberFormat="1" applyFont="1" applyFill="1" applyBorder="1" applyAlignment="1" applyProtection="1" quotePrefix="1">
      <alignment horizontal="right"/>
      <protection/>
    </xf>
    <xf numFmtId="167" fontId="87" fillId="0" borderId="20" xfId="40" applyNumberFormat="1" applyFont="1" applyFill="1" applyBorder="1" applyAlignment="1" applyProtection="1">
      <alignment horizontal="right"/>
      <protection/>
    </xf>
    <xf numFmtId="167" fontId="87" fillId="0" borderId="20" xfId="40" applyNumberFormat="1" applyFont="1" applyFill="1" applyBorder="1" applyAlignment="1" applyProtection="1" quotePrefix="1">
      <alignment horizontal="right"/>
      <protection/>
    </xf>
    <xf numFmtId="0" fontId="86" fillId="0" borderId="0" xfId="0" applyFont="1" applyFill="1" applyBorder="1" applyAlignment="1">
      <alignment horizontal="center" vertical="justify"/>
    </xf>
    <xf numFmtId="0" fontId="93" fillId="0" borderId="29" xfId="0" applyFont="1" applyFill="1" applyBorder="1" applyAlignment="1">
      <alignment vertical="justify" wrapText="1"/>
    </xf>
    <xf numFmtId="0" fontId="103" fillId="0" borderId="0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166" fontId="87" fillId="0" borderId="39" xfId="0" applyNumberFormat="1" applyFont="1" applyFill="1" applyBorder="1" applyAlignment="1">
      <alignment/>
    </xf>
    <xf numFmtId="166" fontId="84" fillId="0" borderId="14" xfId="0" applyNumberFormat="1" applyFont="1" applyFill="1" applyBorder="1" applyAlignment="1">
      <alignment/>
    </xf>
    <xf numFmtId="166" fontId="87" fillId="0" borderId="14" xfId="0" applyNumberFormat="1" applyFont="1" applyFill="1" applyBorder="1" applyAlignment="1">
      <alignment/>
    </xf>
    <xf numFmtId="166" fontId="87" fillId="0" borderId="27" xfId="0" applyNumberFormat="1" applyFont="1" applyFill="1" applyBorder="1" applyAlignment="1">
      <alignment/>
    </xf>
    <xf numFmtId="3" fontId="92" fillId="0" borderId="27" xfId="0" applyNumberFormat="1" applyFont="1" applyFill="1" applyBorder="1" applyAlignment="1">
      <alignment/>
    </xf>
    <xf numFmtId="166" fontId="87" fillId="0" borderId="20" xfId="0" applyNumberFormat="1" applyFont="1" applyFill="1" applyBorder="1" applyAlignment="1">
      <alignment/>
    </xf>
    <xf numFmtId="0" fontId="83" fillId="0" borderId="20" xfId="0" applyFont="1" applyFill="1" applyBorder="1" applyAlignment="1">
      <alignment horizontal="center"/>
    </xf>
    <xf numFmtId="166" fontId="84" fillId="0" borderId="20" xfId="0" applyNumberFormat="1" applyFont="1" applyFill="1" applyBorder="1" applyAlignment="1">
      <alignment/>
    </xf>
    <xf numFmtId="0" fontId="83" fillId="0" borderId="20" xfId="0" applyFont="1" applyFill="1" applyBorder="1" applyAlignment="1">
      <alignment/>
    </xf>
    <xf numFmtId="0" fontId="88" fillId="0" borderId="20" xfId="0" applyFont="1" applyFill="1" applyBorder="1" applyAlignment="1">
      <alignment/>
    </xf>
    <xf numFmtId="166" fontId="87" fillId="0" borderId="20" xfId="0" applyNumberFormat="1" applyFont="1" applyFill="1" applyBorder="1" applyAlignment="1">
      <alignment/>
    </xf>
    <xf numFmtId="166" fontId="87" fillId="0" borderId="32" xfId="0" applyNumberFormat="1" applyFont="1" applyFill="1" applyBorder="1" applyAlignment="1">
      <alignment/>
    </xf>
    <xf numFmtId="164" fontId="87" fillId="0" borderId="32" xfId="40" applyNumberFormat="1" applyFont="1" applyFill="1" applyBorder="1" applyAlignment="1" applyProtection="1" quotePrefix="1">
      <alignment horizontal="right"/>
      <protection/>
    </xf>
    <xf numFmtId="0" fontId="96" fillId="33" borderId="0" xfId="0" applyFont="1" applyFill="1" applyBorder="1" applyAlignment="1">
      <alignment/>
    </xf>
    <xf numFmtId="0" fontId="84" fillId="0" borderId="21" xfId="0" applyFont="1" applyFill="1" applyBorder="1" applyAlignment="1" quotePrefix="1">
      <alignment horizontal="center"/>
    </xf>
    <xf numFmtId="0" fontId="84" fillId="0" borderId="28" xfId="0" applyFont="1" applyFill="1" applyBorder="1" applyAlignment="1" quotePrefix="1">
      <alignment horizontal="center"/>
    </xf>
    <xf numFmtId="14" fontId="84" fillId="0" borderId="28" xfId="0" applyNumberFormat="1" applyFont="1" applyFill="1" applyBorder="1" applyAlignment="1" quotePrefix="1">
      <alignment horizontal="center"/>
    </xf>
    <xf numFmtId="0" fontId="87" fillId="0" borderId="19" xfId="0" applyFont="1" applyFill="1" applyBorder="1" applyAlignment="1">
      <alignment horizontal="center" vertical="center"/>
    </xf>
    <xf numFmtId="0" fontId="87" fillId="0" borderId="39" xfId="0" applyFont="1" applyFill="1" applyBorder="1" applyAlignment="1">
      <alignment horizontal="center" vertical="center"/>
    </xf>
    <xf numFmtId="166" fontId="87" fillId="0" borderId="41" xfId="0" applyNumberFormat="1" applyFont="1" applyFill="1" applyBorder="1" applyAlignment="1">
      <alignment/>
    </xf>
    <xf numFmtId="166" fontId="87" fillId="0" borderId="42" xfId="0" applyNumberFormat="1" applyFont="1" applyFill="1" applyBorder="1" applyAlignment="1">
      <alignment/>
    </xf>
    <xf numFmtId="166" fontId="87" fillId="0" borderId="44" xfId="0" applyNumberFormat="1" applyFont="1" applyFill="1" applyBorder="1" applyAlignment="1">
      <alignment/>
    </xf>
    <xf numFmtId="166" fontId="84" fillId="0" borderId="44" xfId="0" applyNumberFormat="1" applyFont="1" applyFill="1" applyBorder="1" applyAlignment="1">
      <alignment/>
    </xf>
    <xf numFmtId="166" fontId="84" fillId="0" borderId="14" xfId="0" applyNumberFormat="1" applyFont="1" applyFill="1" applyBorder="1" applyAlignment="1">
      <alignment/>
    </xf>
    <xf numFmtId="0" fontId="85" fillId="0" borderId="14" xfId="0" applyFont="1" applyFill="1" applyBorder="1" applyAlignment="1">
      <alignment/>
    </xf>
    <xf numFmtId="166" fontId="84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 quotePrefix="1">
      <alignment horizontal="center" vertical="center"/>
    </xf>
    <xf numFmtId="3" fontId="87" fillId="0" borderId="13" xfId="0" applyNumberFormat="1" applyFont="1" applyFill="1" applyBorder="1" applyAlignment="1" quotePrefix="1">
      <alignment horizontal="center" vertical="center"/>
    </xf>
    <xf numFmtId="164" fontId="86" fillId="0" borderId="27" xfId="0" applyNumberFormat="1" applyFont="1" applyFill="1" applyBorder="1" applyAlignment="1">
      <alignment/>
    </xf>
    <xf numFmtId="0" fontId="107" fillId="0" borderId="0" xfId="0" applyFont="1" applyFill="1" applyBorder="1" applyAlignment="1">
      <alignment horizontal="center"/>
    </xf>
    <xf numFmtId="166" fontId="87" fillId="0" borderId="45" xfId="0" applyNumberFormat="1" applyFont="1" applyFill="1" applyBorder="1" applyAlignment="1">
      <alignment/>
    </xf>
    <xf numFmtId="166" fontId="84" fillId="0" borderId="29" xfId="0" applyNumberFormat="1" applyFont="1" applyFill="1" applyBorder="1" applyAlignment="1">
      <alignment/>
    </xf>
    <xf numFmtId="166" fontId="87" fillId="0" borderId="29" xfId="0" applyNumberFormat="1" applyFont="1" applyFill="1" applyBorder="1" applyAlignment="1">
      <alignment/>
    </xf>
    <xf numFmtId="166" fontId="87" fillId="0" borderId="46" xfId="0" applyNumberFormat="1" applyFont="1" applyFill="1" applyBorder="1" applyAlignment="1">
      <alignment/>
    </xf>
    <xf numFmtId="166" fontId="87" fillId="0" borderId="27" xfId="0" applyNumberFormat="1" applyFont="1" applyFill="1" applyBorder="1" applyAlignment="1" applyProtection="1">
      <alignment/>
      <protection locked="0"/>
    </xf>
    <xf numFmtId="3" fontId="84" fillId="0" borderId="27" xfId="0" applyNumberFormat="1" applyFont="1" applyFill="1" applyBorder="1" applyAlignment="1">
      <alignment/>
    </xf>
    <xf numFmtId="3" fontId="84" fillId="0" borderId="14" xfId="0" applyNumberFormat="1" applyFont="1" applyFill="1" applyBorder="1" applyAlignment="1">
      <alignment/>
    </xf>
    <xf numFmtId="3" fontId="87" fillId="0" borderId="44" xfId="0" applyNumberFormat="1" applyFont="1" applyFill="1" applyBorder="1" applyAlignment="1">
      <alignment/>
    </xf>
    <xf numFmtId="0" fontId="84" fillId="0" borderId="44" xfId="0" applyFont="1" applyFill="1" applyBorder="1" applyAlignment="1">
      <alignment/>
    </xf>
    <xf numFmtId="166" fontId="87" fillId="0" borderId="47" xfId="0" applyNumberFormat="1" applyFont="1" applyFill="1" applyBorder="1" applyAlignment="1">
      <alignment/>
    </xf>
    <xf numFmtId="3" fontId="87" fillId="0" borderId="29" xfId="0" applyNumberFormat="1" applyFont="1" applyFill="1" applyBorder="1" applyAlignment="1">
      <alignment/>
    </xf>
    <xf numFmtId="0" fontId="84" fillId="0" borderId="29" xfId="0" applyFont="1" applyFill="1" applyBorder="1" applyAlignment="1">
      <alignment/>
    </xf>
    <xf numFmtId="166" fontId="87" fillId="0" borderId="43" xfId="0" applyNumberFormat="1" applyFont="1" applyFill="1" applyBorder="1" applyAlignment="1">
      <alignment/>
    </xf>
    <xf numFmtId="0" fontId="84" fillId="0" borderId="27" xfId="0" applyFont="1" applyFill="1" applyBorder="1" applyAlignment="1" quotePrefix="1">
      <alignment horizontal="center" vertical="top"/>
    </xf>
    <xf numFmtId="0" fontId="84" fillId="0" borderId="27" xfId="0" applyFont="1" applyFill="1" applyBorder="1" applyAlignment="1">
      <alignment horizontal="center"/>
    </xf>
    <xf numFmtId="0" fontId="84" fillId="0" borderId="27" xfId="0" applyFont="1" applyFill="1" applyBorder="1" applyAlignment="1" quotePrefix="1">
      <alignment horizontal="center"/>
    </xf>
    <xf numFmtId="0" fontId="83" fillId="0" borderId="33" xfId="0" applyFont="1" applyFill="1" applyBorder="1" applyAlignment="1">
      <alignment horizontal="center"/>
    </xf>
    <xf numFmtId="3" fontId="87" fillId="0" borderId="23" xfId="0" applyNumberFormat="1" applyFont="1" applyFill="1" applyBorder="1" applyAlignment="1">
      <alignment horizontal="center" vertical="center"/>
    </xf>
    <xf numFmtId="164" fontId="96" fillId="33" borderId="0" xfId="0" applyNumberFormat="1" applyFont="1" applyFill="1" applyBorder="1" applyAlignment="1">
      <alignment/>
    </xf>
    <xf numFmtId="3" fontId="96" fillId="33" borderId="0" xfId="0" applyNumberFormat="1" applyFont="1" applyFill="1" applyBorder="1" applyAlignment="1">
      <alignment/>
    </xf>
    <xf numFmtId="0" fontId="90" fillId="33" borderId="0" xfId="0" applyFont="1" applyFill="1" applyBorder="1" applyAlignment="1">
      <alignment/>
    </xf>
    <xf numFmtId="164" fontId="86" fillId="0" borderId="39" xfId="0" applyNumberFormat="1" applyFont="1" applyFill="1" applyBorder="1" applyAlignment="1">
      <alignment/>
    </xf>
    <xf numFmtId="164" fontId="93" fillId="0" borderId="27" xfId="0" applyNumberFormat="1" applyFont="1" applyFill="1" applyBorder="1" applyAlignment="1">
      <alignment/>
    </xf>
    <xf numFmtId="3" fontId="86" fillId="0" borderId="27" xfId="0" applyNumberFormat="1" applyFont="1" applyFill="1" applyBorder="1" applyAlignment="1">
      <alignment horizontal="right"/>
    </xf>
    <xf numFmtId="164" fontId="93" fillId="0" borderId="27" xfId="0" applyNumberFormat="1" applyFont="1" applyFill="1" applyBorder="1" applyAlignment="1">
      <alignment/>
    </xf>
    <xf numFmtId="164" fontId="92" fillId="0" borderId="27" xfId="0" applyNumberFormat="1" applyFont="1" applyFill="1" applyBorder="1" applyAlignment="1">
      <alignment/>
    </xf>
    <xf numFmtId="164" fontId="92" fillId="0" borderId="27" xfId="0" applyNumberFormat="1" applyFont="1" applyFill="1" applyBorder="1" applyAlignment="1">
      <alignment horizontal="right"/>
    </xf>
    <xf numFmtId="3" fontId="86" fillId="0" borderId="33" xfId="0" applyNumberFormat="1" applyFont="1" applyFill="1" applyBorder="1" applyAlignment="1">
      <alignment/>
    </xf>
    <xf numFmtId="0" fontId="84" fillId="0" borderId="39" xfId="0" applyFont="1" applyFill="1" applyBorder="1" applyAlignment="1">
      <alignment/>
    </xf>
    <xf numFmtId="0" fontId="84" fillId="0" borderId="27" xfId="0" applyFont="1" applyFill="1" applyBorder="1" applyAlignment="1">
      <alignment/>
    </xf>
    <xf numFmtId="166" fontId="87" fillId="0" borderId="27" xfId="0" applyNumberFormat="1" applyFont="1" applyFill="1" applyBorder="1" applyAlignment="1">
      <alignment/>
    </xf>
    <xf numFmtId="0" fontId="83" fillId="0" borderId="27" xfId="0" applyFont="1" applyFill="1" applyBorder="1" applyAlignment="1">
      <alignment horizontal="center"/>
    </xf>
    <xf numFmtId="166" fontId="84" fillId="0" borderId="27" xfId="0" applyNumberFormat="1" applyFont="1" applyFill="1" applyBorder="1" applyAlignment="1">
      <alignment/>
    </xf>
    <xf numFmtId="166" fontId="84" fillId="0" borderId="27" xfId="0" applyNumberFormat="1" applyFont="1" applyFill="1" applyBorder="1" applyAlignment="1" applyProtection="1">
      <alignment/>
      <protection locked="0"/>
    </xf>
    <xf numFmtId="0" fontId="83" fillId="0" borderId="27" xfId="0" applyFont="1" applyFill="1" applyBorder="1" applyAlignment="1">
      <alignment/>
    </xf>
    <xf numFmtId="0" fontId="88" fillId="0" borderId="27" xfId="0" applyFont="1" applyFill="1" applyBorder="1" applyAlignment="1">
      <alignment/>
    </xf>
    <xf numFmtId="166" fontId="87" fillId="0" borderId="27" xfId="0" applyNumberFormat="1" applyFont="1" applyFill="1" applyBorder="1" applyAlignment="1">
      <alignment/>
    </xf>
    <xf numFmtId="166" fontId="87" fillId="0" borderId="33" xfId="0" applyNumberFormat="1" applyFont="1" applyFill="1" applyBorder="1" applyAlignment="1">
      <alignment/>
    </xf>
    <xf numFmtId="170" fontId="91" fillId="0" borderId="0" xfId="0" applyNumberFormat="1" applyFont="1" applyFill="1" applyAlignment="1">
      <alignment/>
    </xf>
    <xf numFmtId="0" fontId="43" fillId="0" borderId="11" xfId="0" applyFont="1" applyFill="1" applyBorder="1" applyAlignment="1">
      <alignment horizontal="center" vertical="center"/>
    </xf>
    <xf numFmtId="3" fontId="37" fillId="0" borderId="12" xfId="0" applyNumberFormat="1" applyFont="1" applyFill="1" applyBorder="1" applyAlignment="1">
      <alignment/>
    </xf>
    <xf numFmtId="0" fontId="43" fillId="0" borderId="15" xfId="0" applyFont="1" applyFill="1" applyBorder="1" applyAlignment="1">
      <alignment horizontal="center" vertical="center"/>
    </xf>
    <xf numFmtId="3" fontId="37" fillId="0" borderId="16" xfId="0" applyNumberFormat="1" applyFont="1" applyFill="1" applyBorder="1" applyAlignment="1" quotePrefix="1">
      <alignment horizontal="left"/>
    </xf>
    <xf numFmtId="0" fontId="40" fillId="0" borderId="22" xfId="0" applyFont="1" applyFill="1" applyBorder="1" applyAlignment="1">
      <alignment/>
    </xf>
    <xf numFmtId="0" fontId="42" fillId="0" borderId="29" xfId="0" applyFont="1" applyFill="1" applyBorder="1" applyAlignment="1">
      <alignment horizontal="center"/>
    </xf>
    <xf numFmtId="14" fontId="38" fillId="0" borderId="29" xfId="0" applyNumberFormat="1" applyFont="1" applyFill="1" applyBorder="1" applyAlignment="1" quotePrefix="1">
      <alignment horizontal="center"/>
    </xf>
    <xf numFmtId="164" fontId="36" fillId="0" borderId="19" xfId="0" applyNumberFormat="1" applyFont="1" applyFill="1" applyBorder="1" applyAlignment="1">
      <alignment/>
    </xf>
    <xf numFmtId="164" fontId="37" fillId="0" borderId="29" xfId="0" applyNumberFormat="1" applyFont="1" applyFill="1" applyBorder="1" applyAlignment="1">
      <alignment/>
    </xf>
    <xf numFmtId="164" fontId="37" fillId="0" borderId="14" xfId="0" applyNumberFormat="1" applyFont="1" applyFill="1" applyBorder="1" applyAlignment="1">
      <alignment/>
    </xf>
    <xf numFmtId="164" fontId="37" fillId="0" borderId="20" xfId="0" applyNumberFormat="1" applyFont="1" applyFill="1" applyBorder="1" applyAlignment="1">
      <alignment/>
    </xf>
    <xf numFmtId="164" fontId="40" fillId="0" borderId="14" xfId="0" applyNumberFormat="1" applyFont="1" applyFill="1" applyBorder="1" applyAlignment="1">
      <alignment/>
    </xf>
    <xf numFmtId="164" fontId="36" fillId="0" borderId="20" xfId="0" applyNumberFormat="1" applyFont="1" applyFill="1" applyBorder="1" applyAlignment="1">
      <alignment/>
    </xf>
    <xf numFmtId="164" fontId="44" fillId="0" borderId="29" xfId="0" applyNumberFormat="1" applyFont="1" applyFill="1" applyBorder="1" applyAlignment="1">
      <alignment/>
    </xf>
    <xf numFmtId="164" fontId="38" fillId="0" borderId="20" xfId="0" applyNumberFormat="1" applyFont="1" applyFill="1" applyBorder="1" applyAlignment="1">
      <alignment/>
    </xf>
    <xf numFmtId="164" fontId="38" fillId="0" borderId="29" xfId="0" applyNumberFormat="1" applyFont="1" applyFill="1" applyBorder="1" applyAlignment="1">
      <alignment/>
    </xf>
    <xf numFmtId="164" fontId="44" fillId="0" borderId="20" xfId="0" applyNumberFormat="1" applyFont="1" applyFill="1" applyBorder="1" applyAlignment="1">
      <alignment horizontal="right"/>
    </xf>
    <xf numFmtId="164" fontId="44" fillId="0" borderId="27" xfId="0" applyNumberFormat="1" applyFont="1" applyFill="1" applyBorder="1" applyAlignment="1">
      <alignment horizontal="right"/>
    </xf>
    <xf numFmtId="169" fontId="36" fillId="0" borderId="32" xfId="0" applyNumberFormat="1" applyFont="1" applyFill="1" applyBorder="1" applyAlignment="1">
      <alignment/>
    </xf>
    <xf numFmtId="3" fontId="37" fillId="0" borderId="11" xfId="0" applyNumberFormat="1" applyFont="1" applyFill="1" applyBorder="1" applyAlignment="1">
      <alignment/>
    </xf>
    <xf numFmtId="3" fontId="37" fillId="0" borderId="15" xfId="0" applyNumberFormat="1" applyFont="1" applyFill="1" applyBorder="1" applyAlignment="1" quotePrefix="1">
      <alignment horizontal="left"/>
    </xf>
    <xf numFmtId="0" fontId="40" fillId="0" borderId="19" xfId="0" applyFont="1" applyFill="1" applyBorder="1" applyAlignment="1">
      <alignment/>
    </xf>
    <xf numFmtId="0" fontId="42" fillId="0" borderId="20" xfId="0" applyFont="1" applyFill="1" applyBorder="1" applyAlignment="1">
      <alignment horizontal="center"/>
    </xf>
    <xf numFmtId="14" fontId="38" fillId="0" borderId="20" xfId="0" applyNumberFormat="1" applyFont="1" applyFill="1" applyBorder="1" applyAlignment="1" quotePrefix="1">
      <alignment horizontal="center"/>
    </xf>
    <xf numFmtId="14" fontId="38" fillId="0" borderId="37" xfId="0" applyNumberFormat="1" applyFont="1" applyFill="1" applyBorder="1" applyAlignment="1" quotePrefix="1">
      <alignment horizontal="center"/>
    </xf>
    <xf numFmtId="164" fontId="40" fillId="0" borderId="20" xfId="0" applyNumberFormat="1" applyFont="1" applyFill="1" applyBorder="1" applyAlignment="1">
      <alignment/>
    </xf>
    <xf numFmtId="164" fontId="41" fillId="0" borderId="20" xfId="0" applyNumberFormat="1" applyFont="1" applyFill="1" applyBorder="1" applyAlignment="1">
      <alignment/>
    </xf>
    <xf numFmtId="164" fontId="40" fillId="0" borderId="20" xfId="0" applyNumberFormat="1" applyFont="1" applyFill="1" applyBorder="1" applyAlignment="1">
      <alignment/>
    </xf>
    <xf numFmtId="0" fontId="95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84" fillId="0" borderId="21" xfId="0" applyFont="1" applyFill="1" applyBorder="1" applyAlignment="1">
      <alignment horizontal="center" vertical="center" wrapText="1"/>
    </xf>
    <xf numFmtId="0" fontId="90" fillId="0" borderId="18" xfId="0" applyFont="1" applyFill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center" vertical="center" wrapText="1"/>
    </xf>
    <xf numFmtId="0" fontId="90" fillId="0" borderId="24" xfId="0" applyFont="1" applyFill="1" applyBorder="1" applyAlignment="1">
      <alignment horizontal="center" vertical="center" wrapText="1"/>
    </xf>
    <xf numFmtId="0" fontId="90" fillId="0" borderId="15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justify"/>
    </xf>
    <xf numFmtId="0" fontId="91" fillId="0" borderId="18" xfId="0" applyFont="1" applyFill="1" applyBorder="1" applyAlignment="1">
      <alignment/>
    </xf>
    <xf numFmtId="0" fontId="91" fillId="0" borderId="22" xfId="0" applyFont="1" applyFill="1" applyBorder="1" applyAlignment="1">
      <alignment/>
    </xf>
    <xf numFmtId="0" fontId="86" fillId="0" borderId="0" xfId="0" applyFont="1" applyFill="1" applyBorder="1" applyAlignment="1">
      <alignment horizontal="center" vertical="justify"/>
    </xf>
    <xf numFmtId="0" fontId="91" fillId="0" borderId="0" xfId="0" applyFont="1" applyFill="1" applyBorder="1" applyAlignment="1">
      <alignment/>
    </xf>
    <xf numFmtId="0" fontId="91" fillId="0" borderId="14" xfId="0" applyFont="1" applyFill="1" applyBorder="1" applyAlignment="1">
      <alignment/>
    </xf>
    <xf numFmtId="0" fontId="84" fillId="0" borderId="24" xfId="0" applyFont="1" applyFill="1" applyBorder="1" applyAlignment="1">
      <alignment horizontal="center" wrapText="1"/>
    </xf>
    <xf numFmtId="0" fontId="90" fillId="0" borderId="15" xfId="0" applyFont="1" applyFill="1" applyBorder="1" applyAlignment="1">
      <alignment horizontal="center" wrapText="1"/>
    </xf>
    <xf numFmtId="0" fontId="90" fillId="0" borderId="16" xfId="0" applyFont="1" applyFill="1" applyBorder="1" applyAlignment="1">
      <alignment horizontal="center" wrapText="1"/>
    </xf>
    <xf numFmtId="0" fontId="92" fillId="0" borderId="19" xfId="0" applyFont="1" applyFill="1" applyBorder="1" applyAlignment="1">
      <alignment horizontal="center" vertical="center"/>
    </xf>
    <xf numFmtId="0" fontId="90" fillId="0" borderId="20" xfId="0" applyFont="1" applyFill="1" applyBorder="1" applyAlignment="1">
      <alignment/>
    </xf>
    <xf numFmtId="0" fontId="37" fillId="0" borderId="24" xfId="0" applyFont="1" applyFill="1" applyBorder="1" applyAlignment="1">
      <alignment horizontal="center" wrapText="1"/>
    </xf>
    <xf numFmtId="0" fontId="37" fillId="0" borderId="15" xfId="0" applyFont="1" applyFill="1" applyBorder="1" applyAlignment="1">
      <alignment horizontal="center" wrapText="1"/>
    </xf>
    <xf numFmtId="0" fontId="37" fillId="0" borderId="16" xfId="0" applyFont="1" applyFill="1" applyBorder="1" applyAlignment="1">
      <alignment horizontal="center" wrapText="1"/>
    </xf>
    <xf numFmtId="0" fontId="92" fillId="0" borderId="48" xfId="0" applyFont="1" applyFill="1" applyBorder="1" applyAlignment="1">
      <alignment horizontal="center" wrapText="1"/>
    </xf>
    <xf numFmtId="0" fontId="92" fillId="0" borderId="49" xfId="0" applyFont="1" applyFill="1" applyBorder="1" applyAlignment="1">
      <alignment horizontal="center" wrapText="1"/>
    </xf>
    <xf numFmtId="0" fontId="86" fillId="0" borderId="29" xfId="0" applyFont="1" applyFill="1" applyBorder="1" applyAlignment="1">
      <alignment horizontal="left" vertical="top" wrapText="1"/>
    </xf>
    <xf numFmtId="0" fontId="90" fillId="0" borderId="29" xfId="0" applyFont="1" applyFill="1" applyBorder="1" applyAlignment="1">
      <alignment wrapText="1"/>
    </xf>
    <xf numFmtId="0" fontId="93" fillId="0" borderId="29" xfId="0" applyFont="1" applyFill="1" applyBorder="1" applyAlignment="1">
      <alignment vertical="justify" wrapText="1"/>
    </xf>
    <xf numFmtId="0" fontId="83" fillId="0" borderId="14" xfId="0" applyFont="1" applyFill="1" applyBorder="1" applyAlignment="1">
      <alignment horizontal="center" vertical="center" textRotation="180"/>
    </xf>
    <xf numFmtId="0" fontId="88" fillId="0" borderId="22" xfId="0" applyFont="1" applyFill="1" applyBorder="1" applyAlignment="1">
      <alignment horizontal="center" wrapText="1"/>
    </xf>
    <xf numFmtId="0" fontId="90" fillId="0" borderId="25" xfId="0" applyFont="1" applyFill="1" applyBorder="1" applyAlignment="1">
      <alignment wrapText="1"/>
    </xf>
    <xf numFmtId="0" fontId="103" fillId="0" borderId="0" xfId="0" applyFont="1" applyFill="1" applyBorder="1" applyAlignment="1">
      <alignment horizontal="center" vertical="center"/>
    </xf>
    <xf numFmtId="0" fontId="83" fillId="0" borderId="48" xfId="0" applyFont="1" applyFill="1" applyBorder="1" applyAlignment="1">
      <alignment horizontal="center"/>
    </xf>
    <xf numFmtId="0" fontId="83" fillId="0" borderId="50" xfId="0" applyFont="1" applyFill="1" applyBorder="1" applyAlignment="1">
      <alignment horizontal="center"/>
    </xf>
    <xf numFmtId="0" fontId="83" fillId="0" borderId="49" xfId="0" applyFont="1" applyFill="1" applyBorder="1" applyAlignment="1">
      <alignment horizontal="center"/>
    </xf>
    <xf numFmtId="0" fontId="84" fillId="0" borderId="19" xfId="0" applyFont="1" applyFill="1" applyBorder="1" applyAlignment="1">
      <alignment horizontal="center" vertical="center" wrapText="1"/>
    </xf>
    <xf numFmtId="0" fontId="90" fillId="0" borderId="20" xfId="0" applyFont="1" applyFill="1" applyBorder="1" applyAlignment="1">
      <alignment horizontal="center" vertical="center" wrapText="1"/>
    </xf>
    <xf numFmtId="0" fontId="90" fillId="0" borderId="37" xfId="0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/>
    </xf>
    <xf numFmtId="0" fontId="90" fillId="0" borderId="28" xfId="0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horizontal="center" vertical="center"/>
    </xf>
    <xf numFmtId="0" fontId="84" fillId="0" borderId="48" xfId="0" applyFont="1" applyFill="1" applyBorder="1" applyAlignment="1">
      <alignment horizontal="center" vertical="center" wrapText="1"/>
    </xf>
    <xf numFmtId="0" fontId="84" fillId="0" borderId="49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omma_31 Aralık 2007 bddk mali tablolar-konsolide" xfId="42"/>
    <cellStyle name="Çıkış" xfId="43"/>
    <cellStyle name="Giriş" xfId="44"/>
    <cellStyle name="Hesaplama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showGridLines="0" zoomScale="70" zoomScaleNormal="70" zoomScalePageLayoutView="0" workbookViewId="0" topLeftCell="A1">
      <pane xSplit="4" ySplit="10" topLeftCell="E68" activePane="bottomRight" state="frozen"/>
      <selection pane="topLeft" activeCell="C81" sqref="C81"/>
      <selection pane="topRight" activeCell="C81" sqref="C81"/>
      <selection pane="bottomLeft" activeCell="C81" sqref="C81"/>
      <selection pane="bottomRight" activeCell="J81" sqref="J81"/>
    </sheetView>
  </sheetViews>
  <sheetFormatPr defaultColWidth="9.140625" defaultRowHeight="12.75"/>
  <cols>
    <col min="1" max="1" width="3.421875" style="24" bestFit="1" customWidth="1"/>
    <col min="2" max="2" width="9.00390625" style="24" customWidth="1"/>
    <col min="3" max="3" width="74.140625" style="24" customWidth="1"/>
    <col min="4" max="4" width="8.7109375" style="24" customWidth="1"/>
    <col min="5" max="5" width="14.7109375" style="24" customWidth="1"/>
    <col min="6" max="6" width="14.7109375" style="90" customWidth="1"/>
    <col min="7" max="10" width="14.7109375" style="24" customWidth="1"/>
    <col min="11" max="11" width="10.421875" style="24" bestFit="1" customWidth="1"/>
    <col min="12" max="12" width="11.00390625" style="24" bestFit="1" customWidth="1"/>
    <col min="13" max="16384" width="9.140625" style="24" customWidth="1"/>
  </cols>
  <sheetData>
    <row r="1" spans="1:7" s="1" customFormat="1" ht="22.5">
      <c r="A1" s="1">
        <v>2</v>
      </c>
      <c r="B1" s="1" t="s">
        <v>647</v>
      </c>
      <c r="F1" s="2"/>
      <c r="G1" s="3"/>
    </row>
    <row r="3" spans="1:17" s="8" customFormat="1" ht="20.25">
      <c r="A3" s="4" t="s">
        <v>429</v>
      </c>
      <c r="B3" s="5"/>
      <c r="C3" s="5"/>
      <c r="D3" s="5"/>
      <c r="E3" s="5"/>
      <c r="F3" s="6"/>
      <c r="G3" s="5"/>
      <c r="H3" s="5"/>
      <c r="I3" s="5"/>
      <c r="J3" s="7"/>
      <c r="L3" s="9"/>
      <c r="M3" s="9"/>
      <c r="N3" s="9"/>
      <c r="O3" s="9"/>
      <c r="P3" s="9"/>
      <c r="Q3" s="9"/>
    </row>
    <row r="4" spans="1:17" s="14" customFormat="1" ht="20.25">
      <c r="A4" s="10" t="s">
        <v>670</v>
      </c>
      <c r="B4" s="11"/>
      <c r="C4" s="12"/>
      <c r="D4" s="12"/>
      <c r="E4" s="12"/>
      <c r="F4" s="12"/>
      <c r="G4" s="12"/>
      <c r="H4" s="12"/>
      <c r="I4" s="12"/>
      <c r="J4" s="13"/>
      <c r="L4" s="9"/>
      <c r="M4" s="9"/>
      <c r="N4" s="9"/>
      <c r="O4" s="9"/>
      <c r="P4" s="9"/>
      <c r="Q4" s="9"/>
    </row>
    <row r="5" spans="1:17" s="20" customFormat="1" ht="16.5" customHeight="1">
      <c r="A5" s="15"/>
      <c r="B5" s="16"/>
      <c r="C5" s="16"/>
      <c r="D5" s="16"/>
      <c r="E5" s="16"/>
      <c r="F5" s="17"/>
      <c r="G5" s="18"/>
      <c r="H5" s="18"/>
      <c r="I5" s="18"/>
      <c r="J5" s="19"/>
      <c r="L5" s="564"/>
      <c r="M5" s="565"/>
      <c r="N5" s="565"/>
      <c r="O5" s="565"/>
      <c r="P5" s="565"/>
      <c r="Q5" s="565"/>
    </row>
    <row r="6" spans="1:17" ht="9.75" customHeight="1">
      <c r="A6" s="21"/>
      <c r="B6" s="22"/>
      <c r="C6" s="22"/>
      <c r="D6" s="23"/>
      <c r="E6" s="566" t="s">
        <v>617</v>
      </c>
      <c r="F6" s="567"/>
      <c r="G6" s="567"/>
      <c r="H6" s="567"/>
      <c r="I6" s="567"/>
      <c r="J6" s="568"/>
      <c r="L6" s="25"/>
      <c r="M6" s="25"/>
      <c r="N6" s="25"/>
      <c r="O6" s="25"/>
      <c r="P6" s="25"/>
      <c r="Q6" s="25"/>
    </row>
    <row r="7" spans="1:10" ht="15.75" customHeight="1">
      <c r="A7" s="26"/>
      <c r="B7" s="27"/>
      <c r="C7" s="27"/>
      <c r="D7" s="28"/>
      <c r="E7" s="569"/>
      <c r="F7" s="570"/>
      <c r="G7" s="570"/>
      <c r="H7" s="570"/>
      <c r="I7" s="570"/>
      <c r="J7" s="571"/>
    </row>
    <row r="8" spans="1:10" ht="15.75" customHeight="1">
      <c r="A8" s="26"/>
      <c r="B8" s="27"/>
      <c r="C8" s="27"/>
      <c r="D8" s="28"/>
      <c r="E8" s="29"/>
      <c r="F8" s="30" t="s">
        <v>120</v>
      </c>
      <c r="G8" s="31"/>
      <c r="H8" s="32"/>
      <c r="I8" s="32" t="s">
        <v>121</v>
      </c>
      <c r="J8" s="33"/>
    </row>
    <row r="9" spans="1:10" ht="15.75" customHeight="1">
      <c r="A9" s="26"/>
      <c r="B9" s="27"/>
      <c r="C9" s="34" t="s">
        <v>57</v>
      </c>
      <c r="D9" s="35" t="s">
        <v>86</v>
      </c>
      <c r="E9" s="36"/>
      <c r="F9" s="37" t="s">
        <v>671</v>
      </c>
      <c r="G9" s="38"/>
      <c r="H9" s="39"/>
      <c r="I9" s="37" t="s">
        <v>665</v>
      </c>
      <c r="J9" s="40"/>
    </row>
    <row r="10" spans="1:10" ht="15.75" customHeight="1">
      <c r="A10" s="26"/>
      <c r="B10" s="27"/>
      <c r="C10" s="34"/>
      <c r="D10" s="35"/>
      <c r="E10" s="41" t="s">
        <v>117</v>
      </c>
      <c r="F10" s="42" t="s">
        <v>118</v>
      </c>
      <c r="G10" s="41" t="s">
        <v>119</v>
      </c>
      <c r="H10" s="484" t="s">
        <v>117</v>
      </c>
      <c r="I10" s="484" t="s">
        <v>118</v>
      </c>
      <c r="J10" s="485" t="s">
        <v>119</v>
      </c>
    </row>
    <row r="11" spans="1:14" s="48" customFormat="1" ht="15.75">
      <c r="A11" s="43"/>
      <c r="B11" s="44" t="s">
        <v>14</v>
      </c>
      <c r="C11" s="44" t="s">
        <v>107</v>
      </c>
      <c r="D11" s="481" t="s">
        <v>432</v>
      </c>
      <c r="E11" s="45">
        <v>2546700</v>
      </c>
      <c r="F11" s="45">
        <v>21029748</v>
      </c>
      <c r="G11" s="467">
        <f>+E11+F11</f>
        <v>23576448</v>
      </c>
      <c r="H11" s="497">
        <v>2751743</v>
      </c>
      <c r="I11" s="486">
        <v>19891099</v>
      </c>
      <c r="J11" s="487">
        <f aca="true" t="shared" si="0" ref="J11:J19">+H11+I11</f>
        <v>22642842</v>
      </c>
      <c r="K11" s="47"/>
      <c r="L11" s="47"/>
      <c r="M11" s="47"/>
      <c r="N11" s="47"/>
    </row>
    <row r="12" spans="1:14" s="48" customFormat="1" ht="15.75">
      <c r="A12" s="49"/>
      <c r="B12" s="50" t="s">
        <v>19</v>
      </c>
      <c r="C12" s="51" t="s">
        <v>482</v>
      </c>
      <c r="D12" s="482" t="s">
        <v>433</v>
      </c>
      <c r="E12" s="45">
        <f>+E13+E18</f>
        <v>990167</v>
      </c>
      <c r="F12" s="45">
        <f>+F13+F18</f>
        <v>857379</v>
      </c>
      <c r="G12" s="46">
        <f>+E12+F12</f>
        <v>1847546</v>
      </c>
      <c r="H12" s="77">
        <f>+H13+H18</f>
        <v>1331384</v>
      </c>
      <c r="I12" s="45">
        <f>+I13+I18</f>
        <v>804859</v>
      </c>
      <c r="J12" s="46">
        <f t="shared" si="0"/>
        <v>2136243</v>
      </c>
      <c r="K12" s="47"/>
      <c r="L12" s="47"/>
      <c r="M12" s="47"/>
      <c r="N12" s="47"/>
    </row>
    <row r="13" spans="1:14" s="48" customFormat="1" ht="15.75">
      <c r="A13" s="49"/>
      <c r="B13" s="53" t="s">
        <v>41</v>
      </c>
      <c r="C13" s="54" t="s">
        <v>398</v>
      </c>
      <c r="D13" s="482"/>
      <c r="E13" s="55">
        <f>+SUM(E14:E17)</f>
        <v>786711</v>
      </c>
      <c r="F13" s="55">
        <f>+SUM(F14:F17)</f>
        <v>857379</v>
      </c>
      <c r="G13" s="57">
        <f>+E13+F13</f>
        <v>1644090</v>
      </c>
      <c r="H13" s="498">
        <f>+SUM(H14:H17)</f>
        <v>1132606</v>
      </c>
      <c r="I13" s="55">
        <f>+SUM(I14:I17)</f>
        <v>804859</v>
      </c>
      <c r="J13" s="57">
        <f t="shared" si="0"/>
        <v>1937465</v>
      </c>
      <c r="K13" s="47"/>
      <c r="L13" s="47"/>
      <c r="M13" s="47"/>
      <c r="N13" s="47"/>
    </row>
    <row r="14" spans="1:14" ht="15.75">
      <c r="A14" s="26"/>
      <c r="B14" s="53" t="s">
        <v>72</v>
      </c>
      <c r="C14" s="58" t="s">
        <v>108</v>
      </c>
      <c r="D14" s="59"/>
      <c r="E14" s="55">
        <v>162549</v>
      </c>
      <c r="F14" s="55">
        <v>11588</v>
      </c>
      <c r="G14" s="57">
        <f aca="true" t="shared" si="1" ref="G14:G50">+E14+F14</f>
        <v>174137</v>
      </c>
      <c r="H14" s="498">
        <v>128383</v>
      </c>
      <c r="I14" s="55">
        <v>34253</v>
      </c>
      <c r="J14" s="57">
        <f t="shared" si="0"/>
        <v>162636</v>
      </c>
      <c r="K14" s="47"/>
      <c r="L14" s="47"/>
      <c r="M14" s="47"/>
      <c r="N14" s="47"/>
    </row>
    <row r="15" spans="1:14" ht="15.75">
      <c r="A15" s="26"/>
      <c r="B15" s="53" t="s">
        <v>73</v>
      </c>
      <c r="C15" s="58" t="s">
        <v>282</v>
      </c>
      <c r="D15" s="59"/>
      <c r="E15" s="55">
        <v>72433</v>
      </c>
      <c r="F15" s="55">
        <v>0</v>
      </c>
      <c r="G15" s="57">
        <f t="shared" si="1"/>
        <v>72433</v>
      </c>
      <c r="H15" s="498">
        <v>50722</v>
      </c>
      <c r="I15" s="55">
        <v>0</v>
      </c>
      <c r="J15" s="57">
        <f t="shared" si="0"/>
        <v>50722</v>
      </c>
      <c r="K15" s="47"/>
      <c r="L15" s="47"/>
      <c r="M15" s="47"/>
      <c r="N15" s="47"/>
    </row>
    <row r="16" spans="1:14" ht="15.75">
      <c r="A16" s="26"/>
      <c r="B16" s="53" t="s">
        <v>74</v>
      </c>
      <c r="C16" s="58" t="s">
        <v>296</v>
      </c>
      <c r="D16" s="59"/>
      <c r="E16" s="55">
        <v>520672</v>
      </c>
      <c r="F16" s="55">
        <v>823912</v>
      </c>
      <c r="G16" s="57">
        <f>+E16+F16</f>
        <v>1344584</v>
      </c>
      <c r="H16" s="498">
        <v>921286</v>
      </c>
      <c r="I16" s="55">
        <v>748540</v>
      </c>
      <c r="J16" s="57">
        <f t="shared" si="0"/>
        <v>1669826</v>
      </c>
      <c r="K16" s="47"/>
      <c r="L16" s="47"/>
      <c r="M16" s="47"/>
      <c r="N16" s="47"/>
    </row>
    <row r="17" spans="1:14" ht="15.75">
      <c r="A17" s="26"/>
      <c r="B17" s="53" t="s">
        <v>620</v>
      </c>
      <c r="C17" s="58" t="s">
        <v>91</v>
      </c>
      <c r="D17" s="59"/>
      <c r="E17" s="55">
        <v>31057</v>
      </c>
      <c r="F17" s="55">
        <v>21879</v>
      </c>
      <c r="G17" s="57">
        <f t="shared" si="1"/>
        <v>52936</v>
      </c>
      <c r="H17" s="498">
        <v>32215</v>
      </c>
      <c r="I17" s="55">
        <v>22066</v>
      </c>
      <c r="J17" s="57">
        <f t="shared" si="0"/>
        <v>54281</v>
      </c>
      <c r="K17" s="47"/>
      <c r="L17" s="47"/>
      <c r="M17" s="47"/>
      <c r="N17" s="47"/>
    </row>
    <row r="18" spans="1:14" s="48" customFormat="1" ht="15.75">
      <c r="A18" s="49"/>
      <c r="B18" s="53" t="s">
        <v>42</v>
      </c>
      <c r="C18" s="54" t="s">
        <v>483</v>
      </c>
      <c r="D18" s="483"/>
      <c r="E18" s="55">
        <f>+SUM(E19:E22)</f>
        <v>203456</v>
      </c>
      <c r="F18" s="55">
        <f>+SUM(F19:F22)</f>
        <v>0</v>
      </c>
      <c r="G18" s="57">
        <f t="shared" si="1"/>
        <v>203456</v>
      </c>
      <c r="H18" s="498">
        <f>+SUM(H19:H22)</f>
        <v>198778</v>
      </c>
      <c r="I18" s="55">
        <f>+SUM(I19:I22)</f>
        <v>0</v>
      </c>
      <c r="J18" s="57">
        <f t="shared" si="0"/>
        <v>198778</v>
      </c>
      <c r="K18" s="47"/>
      <c r="L18" s="47"/>
      <c r="M18" s="47"/>
      <c r="N18" s="47"/>
    </row>
    <row r="19" spans="1:14" s="48" customFormat="1" ht="15.75">
      <c r="A19" s="26"/>
      <c r="B19" s="53" t="s">
        <v>279</v>
      </c>
      <c r="C19" s="58" t="s">
        <v>108</v>
      </c>
      <c r="D19" s="482"/>
      <c r="E19" s="55">
        <v>0</v>
      </c>
      <c r="F19" s="55">
        <v>0</v>
      </c>
      <c r="G19" s="57">
        <f t="shared" si="1"/>
        <v>0</v>
      </c>
      <c r="H19" s="498">
        <v>0</v>
      </c>
      <c r="I19" s="55">
        <v>0</v>
      </c>
      <c r="J19" s="57">
        <f t="shared" si="0"/>
        <v>0</v>
      </c>
      <c r="K19" s="47"/>
      <c r="L19" s="47"/>
      <c r="M19" s="47"/>
      <c r="N19" s="47"/>
    </row>
    <row r="20" spans="1:14" s="48" customFormat="1" ht="15.75">
      <c r="A20" s="26"/>
      <c r="B20" s="53" t="s">
        <v>280</v>
      </c>
      <c r="C20" s="58" t="s">
        <v>282</v>
      </c>
      <c r="D20" s="482"/>
      <c r="E20" s="55">
        <v>0</v>
      </c>
      <c r="F20" s="55">
        <v>0</v>
      </c>
      <c r="G20" s="57">
        <f t="shared" si="1"/>
        <v>0</v>
      </c>
      <c r="H20" s="138">
        <v>0</v>
      </c>
      <c r="I20" s="56">
        <v>0</v>
      </c>
      <c r="J20" s="57">
        <f>+H20+I20</f>
        <v>0</v>
      </c>
      <c r="K20" s="47"/>
      <c r="L20" s="47"/>
      <c r="M20" s="47"/>
      <c r="N20" s="47"/>
    </row>
    <row r="21" spans="1:14" s="48" customFormat="1" ht="15.75">
      <c r="A21" s="26"/>
      <c r="B21" s="53" t="s">
        <v>281</v>
      </c>
      <c r="C21" s="58" t="s">
        <v>344</v>
      </c>
      <c r="D21" s="483" t="s">
        <v>436</v>
      </c>
      <c r="E21" s="55">
        <v>203456</v>
      </c>
      <c r="F21" s="55">
        <v>0</v>
      </c>
      <c r="G21" s="57">
        <f>+E21+F21</f>
        <v>203456</v>
      </c>
      <c r="H21" s="498">
        <v>198778</v>
      </c>
      <c r="I21" s="55">
        <v>0</v>
      </c>
      <c r="J21" s="57">
        <f aca="true" t="shared" si="2" ref="J21:J31">+H21+I21</f>
        <v>198778</v>
      </c>
      <c r="K21" s="47"/>
      <c r="L21" s="47"/>
      <c r="M21" s="47"/>
      <c r="N21" s="47"/>
    </row>
    <row r="22" spans="1:14" s="48" customFormat="1" ht="15.75">
      <c r="A22" s="26"/>
      <c r="B22" s="53" t="s">
        <v>621</v>
      </c>
      <c r="C22" s="58" t="s">
        <v>91</v>
      </c>
      <c r="D22" s="482"/>
      <c r="E22" s="55">
        <v>0</v>
      </c>
      <c r="F22" s="55">
        <v>0</v>
      </c>
      <c r="G22" s="57">
        <f t="shared" si="1"/>
        <v>0</v>
      </c>
      <c r="H22" s="498">
        <v>0</v>
      </c>
      <c r="I22" s="55">
        <v>0</v>
      </c>
      <c r="J22" s="57">
        <f t="shared" si="2"/>
        <v>0</v>
      </c>
      <c r="K22" s="47"/>
      <c r="L22" s="47"/>
      <c r="M22" s="47"/>
      <c r="N22" s="47"/>
    </row>
    <row r="23" spans="1:14" s="48" customFormat="1" ht="15.75">
      <c r="A23" s="49"/>
      <c r="B23" s="60" t="s">
        <v>18</v>
      </c>
      <c r="C23" s="61" t="s">
        <v>484</v>
      </c>
      <c r="D23" s="129" t="s">
        <v>434</v>
      </c>
      <c r="E23" s="45">
        <v>1289368</v>
      </c>
      <c r="F23" s="45">
        <v>9289764</v>
      </c>
      <c r="G23" s="46">
        <f t="shared" si="1"/>
        <v>10579132</v>
      </c>
      <c r="H23" s="77">
        <v>2194272</v>
      </c>
      <c r="I23" s="45">
        <v>10930155</v>
      </c>
      <c r="J23" s="46">
        <f t="shared" si="2"/>
        <v>13124427</v>
      </c>
      <c r="K23" s="47"/>
      <c r="L23" s="47"/>
      <c r="M23" s="47"/>
      <c r="N23" s="47"/>
    </row>
    <row r="24" spans="1:14" s="48" customFormat="1" ht="15.75">
      <c r="A24" s="49"/>
      <c r="B24" s="50" t="s">
        <v>17</v>
      </c>
      <c r="C24" s="61" t="s">
        <v>400</v>
      </c>
      <c r="D24" s="129"/>
      <c r="E24" s="45">
        <f>+SUM(E25:E27)</f>
        <v>2150</v>
      </c>
      <c r="F24" s="45">
        <f>+SUM(F25:F27)</f>
        <v>5892</v>
      </c>
      <c r="G24" s="46">
        <f t="shared" si="1"/>
        <v>8042</v>
      </c>
      <c r="H24" s="77">
        <f>+SUM(H25:H27)</f>
        <v>8231</v>
      </c>
      <c r="I24" s="45">
        <f>+SUM(I25:I27)</f>
        <v>190802</v>
      </c>
      <c r="J24" s="46">
        <f t="shared" si="2"/>
        <v>199033</v>
      </c>
      <c r="K24" s="47"/>
      <c r="L24" s="47"/>
      <c r="M24" s="47"/>
      <c r="N24" s="47"/>
    </row>
    <row r="25" spans="1:14" s="48" customFormat="1" ht="15.75">
      <c r="A25" s="49"/>
      <c r="B25" s="53" t="s">
        <v>60</v>
      </c>
      <c r="C25" s="58" t="s">
        <v>401</v>
      </c>
      <c r="D25" s="129"/>
      <c r="E25" s="55">
        <v>0</v>
      </c>
      <c r="F25" s="55">
        <v>0</v>
      </c>
      <c r="G25" s="57">
        <f>+E25+F25</f>
        <v>0</v>
      </c>
      <c r="H25" s="498">
        <v>0</v>
      </c>
      <c r="I25" s="55">
        <v>0</v>
      </c>
      <c r="J25" s="57">
        <f t="shared" si="2"/>
        <v>0</v>
      </c>
      <c r="K25" s="47"/>
      <c r="L25" s="47"/>
      <c r="M25" s="47"/>
      <c r="N25" s="47"/>
    </row>
    <row r="26" spans="1:14" s="48" customFormat="1" ht="15.75">
      <c r="A26" s="49"/>
      <c r="B26" s="53" t="s">
        <v>61</v>
      </c>
      <c r="C26" s="58" t="s">
        <v>402</v>
      </c>
      <c r="D26" s="129"/>
      <c r="E26" s="55">
        <v>0</v>
      </c>
      <c r="F26" s="55">
        <v>0</v>
      </c>
      <c r="G26" s="57">
        <f>+E26+F26</f>
        <v>0</v>
      </c>
      <c r="H26" s="498">
        <v>0</v>
      </c>
      <c r="I26" s="55">
        <v>190802</v>
      </c>
      <c r="J26" s="57">
        <f t="shared" si="2"/>
        <v>190802</v>
      </c>
      <c r="K26" s="47"/>
      <c r="L26" s="47"/>
      <c r="M26" s="47"/>
      <c r="N26" s="47"/>
    </row>
    <row r="27" spans="1:14" s="48" customFormat="1" ht="15.75">
      <c r="A27" s="49"/>
      <c r="B27" s="53" t="s">
        <v>87</v>
      </c>
      <c r="C27" s="58" t="s">
        <v>403</v>
      </c>
      <c r="D27" s="129"/>
      <c r="E27" s="55">
        <v>2150</v>
      </c>
      <c r="F27" s="55">
        <v>5892</v>
      </c>
      <c r="G27" s="57">
        <f>+E27+F27</f>
        <v>8042</v>
      </c>
      <c r="H27" s="498">
        <v>8231</v>
      </c>
      <c r="I27" s="55">
        <v>0</v>
      </c>
      <c r="J27" s="57">
        <f t="shared" si="2"/>
        <v>8231</v>
      </c>
      <c r="K27" s="47"/>
      <c r="L27" s="47"/>
      <c r="M27" s="47"/>
      <c r="N27" s="47"/>
    </row>
    <row r="28" spans="1:14" s="48" customFormat="1" ht="15.75">
      <c r="A28" s="49"/>
      <c r="B28" s="50" t="s">
        <v>16</v>
      </c>
      <c r="C28" s="51" t="s">
        <v>399</v>
      </c>
      <c r="D28" s="129" t="s">
        <v>435</v>
      </c>
      <c r="E28" s="45">
        <f>+SUM(E29:E31)</f>
        <v>19333799</v>
      </c>
      <c r="F28" s="45">
        <f>+SUM(F29:F31)</f>
        <v>4211160</v>
      </c>
      <c r="G28" s="46">
        <f t="shared" si="1"/>
        <v>23544959</v>
      </c>
      <c r="H28" s="77">
        <f>+SUM(H29:H31)</f>
        <v>19748440</v>
      </c>
      <c r="I28" s="45">
        <f>+SUM(I29:I31)</f>
        <v>5087787</v>
      </c>
      <c r="J28" s="46">
        <f t="shared" si="2"/>
        <v>24836227</v>
      </c>
      <c r="K28" s="47"/>
      <c r="L28" s="47"/>
      <c r="M28" s="47"/>
      <c r="N28" s="47"/>
    </row>
    <row r="29" spans="1:14" s="48" customFormat="1" ht="15.75">
      <c r="A29" s="49"/>
      <c r="B29" s="62" t="s">
        <v>48</v>
      </c>
      <c r="C29" s="58" t="s">
        <v>282</v>
      </c>
      <c r="D29" s="482"/>
      <c r="E29" s="55">
        <v>35619</v>
      </c>
      <c r="F29" s="55">
        <v>59459</v>
      </c>
      <c r="G29" s="57">
        <f t="shared" si="1"/>
        <v>95078</v>
      </c>
      <c r="H29" s="498">
        <v>41468</v>
      </c>
      <c r="I29" s="55">
        <v>8213</v>
      </c>
      <c r="J29" s="57">
        <f t="shared" si="2"/>
        <v>49681</v>
      </c>
      <c r="K29" s="47"/>
      <c r="L29" s="47"/>
      <c r="M29" s="47"/>
      <c r="N29" s="47"/>
    </row>
    <row r="30" spans="1:14" s="48" customFormat="1" ht="15.75">
      <c r="A30" s="49"/>
      <c r="B30" s="62" t="s">
        <v>49</v>
      </c>
      <c r="C30" s="63" t="s">
        <v>108</v>
      </c>
      <c r="D30" s="482"/>
      <c r="E30" s="55">
        <v>17586301</v>
      </c>
      <c r="F30" s="55">
        <v>977528</v>
      </c>
      <c r="G30" s="57">
        <f t="shared" si="1"/>
        <v>18563829</v>
      </c>
      <c r="H30" s="498">
        <v>18098543</v>
      </c>
      <c r="I30" s="55">
        <v>1157093</v>
      </c>
      <c r="J30" s="57">
        <f t="shared" si="2"/>
        <v>19255636</v>
      </c>
      <c r="K30" s="47"/>
      <c r="L30" s="47"/>
      <c r="M30" s="47"/>
      <c r="N30" s="47"/>
    </row>
    <row r="31" spans="1:14" ht="15.75">
      <c r="A31" s="26"/>
      <c r="B31" s="62" t="s">
        <v>209</v>
      </c>
      <c r="C31" s="64" t="s">
        <v>3</v>
      </c>
      <c r="D31" s="482"/>
      <c r="E31" s="55">
        <v>1711879</v>
      </c>
      <c r="F31" s="55">
        <v>3174173</v>
      </c>
      <c r="G31" s="57">
        <f t="shared" si="1"/>
        <v>4886052</v>
      </c>
      <c r="H31" s="498">
        <v>1608429</v>
      </c>
      <c r="I31" s="55">
        <v>3922481</v>
      </c>
      <c r="J31" s="57">
        <f t="shared" si="2"/>
        <v>5530910</v>
      </c>
      <c r="K31" s="47"/>
      <c r="L31" s="47"/>
      <c r="M31" s="47"/>
      <c r="N31" s="47"/>
    </row>
    <row r="32" spans="1:14" ht="15.75">
      <c r="A32" s="26"/>
      <c r="B32" s="50" t="s">
        <v>21</v>
      </c>
      <c r="C32" s="65" t="s">
        <v>622</v>
      </c>
      <c r="D32" s="129" t="s">
        <v>436</v>
      </c>
      <c r="E32" s="45">
        <f>E33+E37-E38</f>
        <v>79181574</v>
      </c>
      <c r="F32" s="45">
        <f>F33+F37-F38</f>
        <v>54851152</v>
      </c>
      <c r="G32" s="46">
        <f>G33+G37-G38</f>
        <v>134032726</v>
      </c>
      <c r="H32" s="77">
        <f>H33+H37-H38</f>
        <v>74364492</v>
      </c>
      <c r="I32" s="45">
        <f>I33+I37-I38</f>
        <v>54520566</v>
      </c>
      <c r="J32" s="46">
        <f>J33+J37-J38</f>
        <v>128885058</v>
      </c>
      <c r="K32" s="47"/>
      <c r="L32" s="47"/>
      <c r="M32" s="47"/>
      <c r="N32" s="47"/>
    </row>
    <row r="33" spans="1:14" ht="15.75">
      <c r="A33" s="26"/>
      <c r="B33" s="62" t="s">
        <v>79</v>
      </c>
      <c r="C33" s="27" t="s">
        <v>623</v>
      </c>
      <c r="D33" s="59"/>
      <c r="E33" s="55">
        <f>SUM(E34:E36)</f>
        <v>78662788</v>
      </c>
      <c r="F33" s="55">
        <f>SUM(F34:F36)</f>
        <v>54379118</v>
      </c>
      <c r="G33" s="57">
        <f>SUM(G34:G36)</f>
        <v>133041906</v>
      </c>
      <c r="H33" s="498">
        <f>SUM(H34:H36)</f>
        <v>73882530</v>
      </c>
      <c r="I33" s="55">
        <f>SUM(I34:I36)</f>
        <v>54081282</v>
      </c>
      <c r="J33" s="57">
        <f>SUM(J34:J36)</f>
        <v>127963812</v>
      </c>
      <c r="K33" s="47"/>
      <c r="L33" s="47"/>
      <c r="M33" s="47"/>
      <c r="N33" s="47"/>
    </row>
    <row r="34" spans="1:14" ht="15.75">
      <c r="A34" s="26"/>
      <c r="B34" s="62" t="s">
        <v>476</v>
      </c>
      <c r="C34" s="27" t="s">
        <v>477</v>
      </c>
      <c r="D34" s="129" t="s">
        <v>596</v>
      </c>
      <c r="E34" s="55">
        <v>76431</v>
      </c>
      <c r="F34" s="55">
        <v>772637</v>
      </c>
      <c r="G34" s="57">
        <f>+E34+F34</f>
        <v>849068</v>
      </c>
      <c r="H34" s="498">
        <v>117448</v>
      </c>
      <c r="I34" s="55">
        <v>462590</v>
      </c>
      <c r="J34" s="57">
        <f aca="true" t="shared" si="3" ref="J34:J50">+H34+I34</f>
        <v>580038</v>
      </c>
      <c r="K34" s="47"/>
      <c r="L34" s="47"/>
      <c r="M34" s="47"/>
      <c r="N34" s="47"/>
    </row>
    <row r="35" spans="1:14" ht="15.75">
      <c r="A35" s="26"/>
      <c r="B35" s="62" t="s">
        <v>478</v>
      </c>
      <c r="C35" s="27" t="s">
        <v>108</v>
      </c>
      <c r="D35" s="129"/>
      <c r="E35" s="55">
        <v>0</v>
      </c>
      <c r="F35" s="55">
        <v>0</v>
      </c>
      <c r="G35" s="57">
        <f>+E35+F35</f>
        <v>0</v>
      </c>
      <c r="H35" s="498">
        <v>0</v>
      </c>
      <c r="I35" s="55">
        <v>0</v>
      </c>
      <c r="J35" s="57">
        <f t="shared" si="3"/>
        <v>0</v>
      </c>
      <c r="K35" s="47"/>
      <c r="L35" s="47"/>
      <c r="M35" s="47"/>
      <c r="N35" s="47"/>
    </row>
    <row r="36" spans="1:14" ht="15.75">
      <c r="A36" s="26"/>
      <c r="B36" s="62" t="s">
        <v>624</v>
      </c>
      <c r="C36" s="27" t="s">
        <v>2</v>
      </c>
      <c r="D36" s="59"/>
      <c r="E36" s="55">
        <v>78586357</v>
      </c>
      <c r="F36" s="55">
        <v>53606481</v>
      </c>
      <c r="G36" s="57">
        <f>+E36+F36</f>
        <v>132192838</v>
      </c>
      <c r="H36" s="498">
        <v>73765082</v>
      </c>
      <c r="I36" s="55">
        <v>53618692</v>
      </c>
      <c r="J36" s="57">
        <f t="shared" si="3"/>
        <v>127383774</v>
      </c>
      <c r="K36" s="47"/>
      <c r="L36" s="47"/>
      <c r="M36" s="47"/>
      <c r="N36" s="47"/>
    </row>
    <row r="37" spans="1:14" ht="15.75">
      <c r="A37" s="26"/>
      <c r="B37" s="62" t="s">
        <v>80</v>
      </c>
      <c r="C37" s="27" t="s">
        <v>92</v>
      </c>
      <c r="D37" s="59"/>
      <c r="E37" s="55">
        <v>2730062</v>
      </c>
      <c r="F37" s="55">
        <v>923486</v>
      </c>
      <c r="G37" s="57">
        <f t="shared" si="1"/>
        <v>3653548</v>
      </c>
      <c r="H37" s="498">
        <v>2538430</v>
      </c>
      <c r="I37" s="55">
        <v>1066654</v>
      </c>
      <c r="J37" s="57">
        <f t="shared" si="3"/>
        <v>3605084</v>
      </c>
      <c r="K37" s="47"/>
      <c r="L37" s="47"/>
      <c r="M37" s="47"/>
      <c r="N37" s="47"/>
    </row>
    <row r="38" spans="1:14" ht="15.75">
      <c r="A38" s="26"/>
      <c r="B38" s="62" t="s">
        <v>112</v>
      </c>
      <c r="C38" s="27" t="s">
        <v>93</v>
      </c>
      <c r="D38" s="59"/>
      <c r="E38" s="55">
        <v>2211276</v>
      </c>
      <c r="F38" s="55">
        <v>451452</v>
      </c>
      <c r="G38" s="57">
        <f t="shared" si="1"/>
        <v>2662728</v>
      </c>
      <c r="H38" s="498">
        <v>2056468</v>
      </c>
      <c r="I38" s="55">
        <v>627370</v>
      </c>
      <c r="J38" s="57">
        <f t="shared" si="3"/>
        <v>2683838</v>
      </c>
      <c r="K38" s="47"/>
      <c r="L38" s="47"/>
      <c r="M38" s="47"/>
      <c r="N38" s="47"/>
    </row>
    <row r="39" spans="1:14" ht="15.75">
      <c r="A39" s="26"/>
      <c r="B39" s="50" t="s">
        <v>20</v>
      </c>
      <c r="C39" s="50" t="s">
        <v>94</v>
      </c>
      <c r="D39" s="129" t="s">
        <v>437</v>
      </c>
      <c r="E39" s="45">
        <v>1725617</v>
      </c>
      <c r="F39" s="45">
        <v>465878</v>
      </c>
      <c r="G39" s="46">
        <f t="shared" si="1"/>
        <v>2191495</v>
      </c>
      <c r="H39" s="77">
        <v>1568362</v>
      </c>
      <c r="I39" s="45">
        <v>426368</v>
      </c>
      <c r="J39" s="46">
        <f t="shared" si="3"/>
        <v>1994730</v>
      </c>
      <c r="K39" s="47"/>
      <c r="L39" s="47"/>
      <c r="M39" s="47"/>
      <c r="N39" s="47"/>
    </row>
    <row r="40" spans="1:14" s="48" customFormat="1" ht="15.75">
      <c r="A40" s="49"/>
      <c r="B40" s="50" t="s">
        <v>22</v>
      </c>
      <c r="C40" s="51" t="s">
        <v>417</v>
      </c>
      <c r="D40" s="129" t="s">
        <v>438</v>
      </c>
      <c r="E40" s="45">
        <f>+E41+E42</f>
        <v>14191504</v>
      </c>
      <c r="F40" s="45">
        <f>+F41+F42</f>
        <v>4590477</v>
      </c>
      <c r="G40" s="46">
        <f t="shared" si="1"/>
        <v>18781981</v>
      </c>
      <c r="H40" s="77">
        <f>+H41+H42</f>
        <v>13122078</v>
      </c>
      <c r="I40" s="45">
        <f>+I41+I42</f>
        <v>651716</v>
      </c>
      <c r="J40" s="46">
        <f t="shared" si="3"/>
        <v>13773794</v>
      </c>
      <c r="K40" s="47"/>
      <c r="L40" s="47"/>
      <c r="M40" s="47"/>
      <c r="N40" s="47"/>
    </row>
    <row r="41" spans="1:14" ht="15.75">
      <c r="A41" s="26"/>
      <c r="B41" s="62" t="s">
        <v>113</v>
      </c>
      <c r="C41" s="27" t="s">
        <v>108</v>
      </c>
      <c r="D41" s="59"/>
      <c r="E41" s="55">
        <v>14170379</v>
      </c>
      <c r="F41" s="55">
        <v>2989164</v>
      </c>
      <c r="G41" s="57">
        <f t="shared" si="1"/>
        <v>17159543</v>
      </c>
      <c r="H41" s="498">
        <v>13112752</v>
      </c>
      <c r="I41" s="55">
        <v>469091</v>
      </c>
      <c r="J41" s="57">
        <f t="shared" si="3"/>
        <v>13581843</v>
      </c>
      <c r="K41" s="47"/>
      <c r="L41" s="47"/>
      <c r="M41" s="47"/>
      <c r="N41" s="47"/>
    </row>
    <row r="42" spans="1:14" ht="15.75">
      <c r="A42" s="26"/>
      <c r="B42" s="62" t="s">
        <v>114</v>
      </c>
      <c r="C42" s="27" t="s">
        <v>91</v>
      </c>
      <c r="D42" s="59"/>
      <c r="E42" s="55">
        <v>21125</v>
      </c>
      <c r="F42" s="55">
        <v>1601313</v>
      </c>
      <c r="G42" s="57">
        <f t="shared" si="1"/>
        <v>1622438</v>
      </c>
      <c r="H42" s="498">
        <v>9326</v>
      </c>
      <c r="I42" s="55">
        <v>182625</v>
      </c>
      <c r="J42" s="57">
        <f t="shared" si="3"/>
        <v>191951</v>
      </c>
      <c r="K42" s="47"/>
      <c r="L42" s="47"/>
      <c r="M42" s="47"/>
      <c r="N42" s="47"/>
    </row>
    <row r="43" spans="1:14" ht="15.75">
      <c r="A43" s="26"/>
      <c r="B43" s="51" t="s">
        <v>23</v>
      </c>
      <c r="C43" s="51" t="s">
        <v>271</v>
      </c>
      <c r="D43" s="129" t="s">
        <v>439</v>
      </c>
      <c r="E43" s="45">
        <f>+E44+E45</f>
        <v>37258</v>
      </c>
      <c r="F43" s="45">
        <f>+F44+F45</f>
        <v>3</v>
      </c>
      <c r="G43" s="46">
        <f t="shared" si="1"/>
        <v>37261</v>
      </c>
      <c r="H43" s="77">
        <f>+H44+H45</f>
        <v>37258</v>
      </c>
      <c r="I43" s="45">
        <f>+I44+I45</f>
        <v>3</v>
      </c>
      <c r="J43" s="46">
        <f t="shared" si="3"/>
        <v>37261</v>
      </c>
      <c r="K43" s="47"/>
      <c r="L43" s="47"/>
      <c r="M43" s="47"/>
      <c r="N43" s="47"/>
    </row>
    <row r="44" spans="1:14" ht="15.75">
      <c r="A44" s="26"/>
      <c r="B44" s="66" t="s">
        <v>50</v>
      </c>
      <c r="C44" s="54" t="s">
        <v>485</v>
      </c>
      <c r="D44" s="482"/>
      <c r="E44" s="55">
        <v>0</v>
      </c>
      <c r="F44" s="55">
        <v>0</v>
      </c>
      <c r="G44" s="57">
        <f t="shared" si="1"/>
        <v>0</v>
      </c>
      <c r="H44" s="498">
        <v>0</v>
      </c>
      <c r="I44" s="55">
        <v>0</v>
      </c>
      <c r="J44" s="57">
        <f t="shared" si="3"/>
        <v>0</v>
      </c>
      <c r="K44" s="47"/>
      <c r="L44" s="47"/>
      <c r="M44" s="47"/>
      <c r="N44" s="47"/>
    </row>
    <row r="45" spans="1:14" ht="15.75">
      <c r="A45" s="26"/>
      <c r="B45" s="66" t="s">
        <v>51</v>
      </c>
      <c r="C45" s="54" t="s">
        <v>278</v>
      </c>
      <c r="D45" s="482"/>
      <c r="E45" s="55">
        <f>+E46+E47</f>
        <v>37258</v>
      </c>
      <c r="F45" s="55">
        <f>+F46+F47</f>
        <v>3</v>
      </c>
      <c r="G45" s="57">
        <f t="shared" si="1"/>
        <v>37261</v>
      </c>
      <c r="H45" s="498">
        <f>+H46+H47</f>
        <v>37258</v>
      </c>
      <c r="I45" s="55">
        <f>+I46+I47</f>
        <v>3</v>
      </c>
      <c r="J45" s="57">
        <f t="shared" si="3"/>
        <v>37261</v>
      </c>
      <c r="K45" s="47"/>
      <c r="L45" s="47"/>
      <c r="M45" s="47"/>
      <c r="N45" s="47"/>
    </row>
    <row r="46" spans="1:14" ht="15.75">
      <c r="A46" s="26"/>
      <c r="B46" s="66" t="s">
        <v>283</v>
      </c>
      <c r="C46" s="54" t="s">
        <v>349</v>
      </c>
      <c r="D46" s="482"/>
      <c r="E46" s="55">
        <v>33329</v>
      </c>
      <c r="F46" s="55">
        <v>0</v>
      </c>
      <c r="G46" s="57">
        <f t="shared" si="1"/>
        <v>33329</v>
      </c>
      <c r="H46" s="498">
        <v>33329</v>
      </c>
      <c r="I46" s="55">
        <v>0</v>
      </c>
      <c r="J46" s="57">
        <f t="shared" si="3"/>
        <v>33329</v>
      </c>
      <c r="K46" s="47"/>
      <c r="L46" s="47"/>
      <c r="M46" s="47"/>
      <c r="N46" s="47"/>
    </row>
    <row r="47" spans="1:14" ht="15.75">
      <c r="A47" s="26"/>
      <c r="B47" s="66" t="s">
        <v>284</v>
      </c>
      <c r="C47" s="54" t="s">
        <v>348</v>
      </c>
      <c r="D47" s="482"/>
      <c r="E47" s="55">
        <v>3929</v>
      </c>
      <c r="F47" s="55">
        <v>3</v>
      </c>
      <c r="G47" s="57">
        <f t="shared" si="1"/>
        <v>3932</v>
      </c>
      <c r="H47" s="498">
        <v>3929</v>
      </c>
      <c r="I47" s="55">
        <v>3</v>
      </c>
      <c r="J47" s="57">
        <f t="shared" si="3"/>
        <v>3932</v>
      </c>
      <c r="K47" s="47"/>
      <c r="L47" s="47"/>
      <c r="M47" s="47"/>
      <c r="N47" s="47"/>
    </row>
    <row r="48" spans="1:14" s="48" customFormat="1" ht="15.75">
      <c r="A48" s="49"/>
      <c r="B48" s="51" t="s">
        <v>24</v>
      </c>
      <c r="C48" s="51" t="s">
        <v>291</v>
      </c>
      <c r="D48" s="129" t="s">
        <v>440</v>
      </c>
      <c r="E48" s="45">
        <f>+E49+E50</f>
        <v>114085</v>
      </c>
      <c r="F48" s="45">
        <f>+F49+F50</f>
        <v>1646</v>
      </c>
      <c r="G48" s="46">
        <f t="shared" si="1"/>
        <v>115731</v>
      </c>
      <c r="H48" s="77">
        <f>+H49+H50</f>
        <v>114085</v>
      </c>
      <c r="I48" s="45">
        <f>+I49+I50</f>
        <v>1234</v>
      </c>
      <c r="J48" s="46">
        <f t="shared" si="3"/>
        <v>115319</v>
      </c>
      <c r="K48" s="47"/>
      <c r="L48" s="47"/>
      <c r="M48" s="47"/>
      <c r="N48" s="47"/>
    </row>
    <row r="49" spans="1:14" s="48" customFormat="1" ht="15.75">
      <c r="A49" s="49"/>
      <c r="B49" s="66" t="s">
        <v>272</v>
      </c>
      <c r="C49" s="54" t="s">
        <v>292</v>
      </c>
      <c r="D49" s="482"/>
      <c r="E49" s="55">
        <v>0</v>
      </c>
      <c r="F49" s="55">
        <v>0</v>
      </c>
      <c r="G49" s="57">
        <f t="shared" si="1"/>
        <v>0</v>
      </c>
      <c r="H49" s="498">
        <v>0</v>
      </c>
      <c r="I49" s="55">
        <v>0</v>
      </c>
      <c r="J49" s="57">
        <f t="shared" si="3"/>
        <v>0</v>
      </c>
      <c r="K49" s="47"/>
      <c r="L49" s="47"/>
      <c r="M49" s="47"/>
      <c r="N49" s="47"/>
    </row>
    <row r="50" spans="1:14" s="48" customFormat="1" ht="15.75">
      <c r="A50" s="49"/>
      <c r="B50" s="66" t="s">
        <v>273</v>
      </c>
      <c r="C50" s="54" t="s">
        <v>293</v>
      </c>
      <c r="D50" s="482"/>
      <c r="E50" s="55">
        <v>114085</v>
      </c>
      <c r="F50" s="55">
        <v>1646</v>
      </c>
      <c r="G50" s="57">
        <f t="shared" si="1"/>
        <v>115731</v>
      </c>
      <c r="H50" s="498">
        <v>114085</v>
      </c>
      <c r="I50" s="55">
        <v>1234</v>
      </c>
      <c r="J50" s="57">
        <f t="shared" si="3"/>
        <v>115319</v>
      </c>
      <c r="K50" s="47"/>
      <c r="L50" s="47"/>
      <c r="M50" s="47"/>
      <c r="N50" s="47"/>
    </row>
    <row r="51" spans="1:14" s="48" customFormat="1" ht="15.75">
      <c r="A51" s="49"/>
      <c r="B51" s="51" t="s">
        <v>25</v>
      </c>
      <c r="C51" s="51" t="s">
        <v>597</v>
      </c>
      <c r="D51" s="129" t="s">
        <v>441</v>
      </c>
      <c r="E51" s="67">
        <f>+E52+E53</f>
        <v>0</v>
      </c>
      <c r="F51" s="67">
        <f>+F52+F53</f>
        <v>0</v>
      </c>
      <c r="G51" s="501">
        <f>+E51+F51</f>
        <v>0</v>
      </c>
      <c r="H51" s="499">
        <f>+H52+H53</f>
        <v>0</v>
      </c>
      <c r="I51" s="67">
        <f>+I52+I53</f>
        <v>0</v>
      </c>
      <c r="J51" s="46">
        <f>+H51+I51</f>
        <v>0</v>
      </c>
      <c r="K51" s="47"/>
      <c r="L51" s="47"/>
      <c r="M51" s="47"/>
      <c r="N51" s="47"/>
    </row>
    <row r="52" spans="1:14" s="48" customFormat="1" ht="15.75">
      <c r="A52" s="49"/>
      <c r="B52" s="66" t="s">
        <v>52</v>
      </c>
      <c r="C52" s="54" t="s">
        <v>485</v>
      </c>
      <c r="D52" s="482"/>
      <c r="E52" s="55">
        <v>0</v>
      </c>
      <c r="F52" s="55">
        <v>0</v>
      </c>
      <c r="G52" s="57">
        <f>+E52+F52</f>
        <v>0</v>
      </c>
      <c r="H52" s="498">
        <v>0</v>
      </c>
      <c r="I52" s="55">
        <v>0</v>
      </c>
      <c r="J52" s="57">
        <f>+H52+I52</f>
        <v>0</v>
      </c>
      <c r="K52" s="47"/>
      <c r="L52" s="47"/>
      <c r="M52" s="47"/>
      <c r="N52" s="47"/>
    </row>
    <row r="53" spans="1:14" s="48" customFormat="1" ht="15.75">
      <c r="A53" s="49"/>
      <c r="B53" s="66" t="s">
        <v>53</v>
      </c>
      <c r="C53" s="54" t="s">
        <v>278</v>
      </c>
      <c r="D53" s="482"/>
      <c r="E53" s="55">
        <v>0</v>
      </c>
      <c r="F53" s="55">
        <v>0</v>
      </c>
      <c r="G53" s="57">
        <f>+E53+F53</f>
        <v>0</v>
      </c>
      <c r="H53" s="498">
        <f>+H54+H55</f>
        <v>0</v>
      </c>
      <c r="I53" s="55">
        <f>+I54+I55</f>
        <v>0</v>
      </c>
      <c r="J53" s="57">
        <f>+H53+I53</f>
        <v>0</v>
      </c>
      <c r="K53" s="47"/>
      <c r="L53" s="47"/>
      <c r="M53" s="47"/>
      <c r="N53" s="47"/>
    </row>
    <row r="54" spans="1:14" s="48" customFormat="1" ht="15.75">
      <c r="A54" s="49"/>
      <c r="B54" s="66" t="s">
        <v>285</v>
      </c>
      <c r="C54" s="54" t="s">
        <v>275</v>
      </c>
      <c r="D54" s="482"/>
      <c r="E54" s="55">
        <v>0</v>
      </c>
      <c r="F54" s="55">
        <v>0</v>
      </c>
      <c r="G54" s="57">
        <f aca="true" t="shared" si="4" ref="G54:G77">+E54+F54</f>
        <v>0</v>
      </c>
      <c r="H54" s="498">
        <v>0</v>
      </c>
      <c r="I54" s="55">
        <v>0</v>
      </c>
      <c r="J54" s="57">
        <f aca="true" t="shared" si="5" ref="J54:J66">+H54+I54</f>
        <v>0</v>
      </c>
      <c r="K54" s="47"/>
      <c r="L54" s="47"/>
      <c r="M54" s="47"/>
      <c r="N54" s="47"/>
    </row>
    <row r="55" spans="1:14" s="48" customFormat="1" ht="15.75">
      <c r="A55" s="49"/>
      <c r="B55" s="66" t="s">
        <v>286</v>
      </c>
      <c r="C55" s="54" t="s">
        <v>276</v>
      </c>
      <c r="D55" s="482"/>
      <c r="E55" s="55">
        <v>0</v>
      </c>
      <c r="F55" s="55">
        <v>0</v>
      </c>
      <c r="G55" s="57">
        <f t="shared" si="4"/>
        <v>0</v>
      </c>
      <c r="H55" s="498">
        <v>0</v>
      </c>
      <c r="I55" s="55">
        <v>0</v>
      </c>
      <c r="J55" s="57">
        <f t="shared" si="5"/>
        <v>0</v>
      </c>
      <c r="K55" s="47"/>
      <c r="L55" s="47"/>
      <c r="M55" s="47"/>
      <c r="N55" s="47"/>
    </row>
    <row r="56" spans="1:14" s="48" customFormat="1" ht="15.75">
      <c r="A56" s="49"/>
      <c r="B56" s="50" t="s">
        <v>26</v>
      </c>
      <c r="C56" s="51" t="s">
        <v>486</v>
      </c>
      <c r="D56" s="129" t="s">
        <v>442</v>
      </c>
      <c r="E56" s="45">
        <f>+E57+E58+E59-E60</f>
        <v>1204536</v>
      </c>
      <c r="F56" s="45">
        <f>+F57+F58+F59-F60</f>
        <v>2693524</v>
      </c>
      <c r="G56" s="46">
        <f t="shared" si="4"/>
        <v>3898060</v>
      </c>
      <c r="H56" s="77">
        <f>+H57+H58+H59-H60</f>
        <v>1097434</v>
      </c>
      <c r="I56" s="45">
        <f>+I57+I58+I59-I60</f>
        <v>2673821</v>
      </c>
      <c r="J56" s="46">
        <f t="shared" si="5"/>
        <v>3771255</v>
      </c>
      <c r="K56" s="47"/>
      <c r="L56" s="47"/>
      <c r="M56" s="47"/>
      <c r="N56" s="47"/>
    </row>
    <row r="57" spans="1:14" ht="15.75">
      <c r="A57" s="26"/>
      <c r="B57" s="62" t="s">
        <v>274</v>
      </c>
      <c r="C57" s="27" t="s">
        <v>4</v>
      </c>
      <c r="D57" s="59"/>
      <c r="E57" s="55">
        <v>1435513</v>
      </c>
      <c r="F57" s="55">
        <v>3041921</v>
      </c>
      <c r="G57" s="57">
        <f t="shared" si="4"/>
        <v>4477434</v>
      </c>
      <c r="H57" s="498">
        <v>1292846</v>
      </c>
      <c r="I57" s="55">
        <v>3009301</v>
      </c>
      <c r="J57" s="57">
        <f t="shared" si="5"/>
        <v>4302147</v>
      </c>
      <c r="K57" s="47"/>
      <c r="L57" s="47"/>
      <c r="M57" s="47"/>
      <c r="N57" s="47"/>
    </row>
    <row r="58" spans="1:14" ht="15.75">
      <c r="A58" s="26"/>
      <c r="B58" s="62" t="s">
        <v>277</v>
      </c>
      <c r="C58" s="27" t="s">
        <v>341</v>
      </c>
      <c r="D58" s="59"/>
      <c r="E58" s="55">
        <v>0</v>
      </c>
      <c r="F58" s="55">
        <v>0</v>
      </c>
      <c r="G58" s="57">
        <f t="shared" si="4"/>
        <v>0</v>
      </c>
      <c r="H58" s="498">
        <v>0</v>
      </c>
      <c r="I58" s="55">
        <v>0</v>
      </c>
      <c r="J58" s="57">
        <f t="shared" si="5"/>
        <v>0</v>
      </c>
      <c r="K58" s="47"/>
      <c r="L58" s="47"/>
      <c r="M58" s="47"/>
      <c r="N58" s="47"/>
    </row>
    <row r="59" spans="1:14" ht="15.75">
      <c r="A59" s="26"/>
      <c r="B59" s="62" t="s">
        <v>297</v>
      </c>
      <c r="C59" s="27" t="s">
        <v>197</v>
      </c>
      <c r="D59" s="59"/>
      <c r="E59" s="55">
        <v>0</v>
      </c>
      <c r="F59" s="56">
        <v>0</v>
      </c>
      <c r="G59" s="57">
        <f t="shared" si="4"/>
        <v>0</v>
      </c>
      <c r="H59" s="498">
        <v>0</v>
      </c>
      <c r="I59" s="56">
        <v>0</v>
      </c>
      <c r="J59" s="57">
        <f t="shared" si="5"/>
        <v>0</v>
      </c>
      <c r="K59" s="47"/>
      <c r="L59" s="47"/>
      <c r="M59" s="47"/>
      <c r="N59" s="47"/>
    </row>
    <row r="60" spans="1:14" ht="15.75">
      <c r="A60" s="26"/>
      <c r="B60" s="62" t="s">
        <v>325</v>
      </c>
      <c r="C60" s="27" t="s">
        <v>350</v>
      </c>
      <c r="D60" s="59"/>
      <c r="E60" s="55">
        <v>230977</v>
      </c>
      <c r="F60" s="56">
        <v>348397</v>
      </c>
      <c r="G60" s="57">
        <f t="shared" si="4"/>
        <v>579374</v>
      </c>
      <c r="H60" s="498">
        <v>195412</v>
      </c>
      <c r="I60" s="56">
        <v>335480</v>
      </c>
      <c r="J60" s="57">
        <f t="shared" si="5"/>
        <v>530892</v>
      </c>
      <c r="K60" s="47"/>
      <c r="L60" s="47"/>
      <c r="M60" s="47"/>
      <c r="N60" s="47"/>
    </row>
    <row r="61" spans="1:14" s="48" customFormat="1" ht="15.75">
      <c r="A61" s="49"/>
      <c r="B61" s="50" t="s">
        <v>27</v>
      </c>
      <c r="C61" s="51" t="s">
        <v>343</v>
      </c>
      <c r="D61" s="129" t="s">
        <v>443</v>
      </c>
      <c r="E61" s="45">
        <f>+SUM(E62:E64)</f>
        <v>37556</v>
      </c>
      <c r="F61" s="45">
        <f>+SUM(F62:F64)</f>
        <v>16421</v>
      </c>
      <c r="G61" s="46">
        <f t="shared" si="4"/>
        <v>53977</v>
      </c>
      <c r="H61" s="77">
        <f>+SUM(H62:H64)</f>
        <v>103975</v>
      </c>
      <c r="I61" s="45">
        <f>+SUM(I62:I64)</f>
        <v>11009</v>
      </c>
      <c r="J61" s="46">
        <f t="shared" si="5"/>
        <v>114984</v>
      </c>
      <c r="K61" s="47"/>
      <c r="L61" s="47"/>
      <c r="M61" s="47"/>
      <c r="N61" s="47"/>
    </row>
    <row r="62" spans="1:14" s="48" customFormat="1" ht="15.75">
      <c r="A62" s="49"/>
      <c r="B62" s="53" t="s">
        <v>345</v>
      </c>
      <c r="C62" s="54" t="s">
        <v>294</v>
      </c>
      <c r="D62" s="482"/>
      <c r="E62" s="55">
        <v>23023</v>
      </c>
      <c r="F62" s="56">
        <v>2492</v>
      </c>
      <c r="G62" s="57">
        <f t="shared" si="4"/>
        <v>25515</v>
      </c>
      <c r="H62" s="498">
        <v>65943</v>
      </c>
      <c r="I62" s="56">
        <v>0</v>
      </c>
      <c r="J62" s="57">
        <f t="shared" si="5"/>
        <v>65943</v>
      </c>
      <c r="K62" s="47"/>
      <c r="L62" s="47"/>
      <c r="M62" s="47"/>
      <c r="N62" s="47"/>
    </row>
    <row r="63" spans="1:14" s="48" customFormat="1" ht="15.75">
      <c r="A63" s="49"/>
      <c r="B63" s="53" t="s">
        <v>346</v>
      </c>
      <c r="C63" s="54" t="s">
        <v>295</v>
      </c>
      <c r="D63" s="482"/>
      <c r="E63" s="55">
        <v>14533</v>
      </c>
      <c r="F63" s="56">
        <v>13929</v>
      </c>
      <c r="G63" s="57">
        <f t="shared" si="4"/>
        <v>28462</v>
      </c>
      <c r="H63" s="498">
        <v>38032</v>
      </c>
      <c r="I63" s="56">
        <v>11009</v>
      </c>
      <c r="J63" s="57">
        <f t="shared" si="5"/>
        <v>49041</v>
      </c>
      <c r="K63" s="47"/>
      <c r="L63" s="47"/>
      <c r="M63" s="47"/>
      <c r="N63" s="47"/>
    </row>
    <row r="64" spans="1:14" s="48" customFormat="1" ht="15.75">
      <c r="A64" s="49"/>
      <c r="B64" s="53" t="s">
        <v>347</v>
      </c>
      <c r="C64" s="54" t="s">
        <v>290</v>
      </c>
      <c r="D64" s="482"/>
      <c r="E64" s="55">
        <v>0</v>
      </c>
      <c r="F64" s="56">
        <v>0</v>
      </c>
      <c r="G64" s="57">
        <f t="shared" si="4"/>
        <v>0</v>
      </c>
      <c r="H64" s="498">
        <v>0</v>
      </c>
      <c r="I64" s="56">
        <v>0</v>
      </c>
      <c r="J64" s="57">
        <f t="shared" si="5"/>
        <v>0</v>
      </c>
      <c r="K64" s="47"/>
      <c r="L64" s="47"/>
      <c r="M64" s="47"/>
      <c r="N64" s="47"/>
    </row>
    <row r="65" spans="1:14" s="48" customFormat="1" ht="15.75">
      <c r="A65" s="49"/>
      <c r="B65" s="51" t="s">
        <v>28</v>
      </c>
      <c r="C65" s="51" t="s">
        <v>126</v>
      </c>
      <c r="D65" s="129" t="s">
        <v>444</v>
      </c>
      <c r="E65" s="45">
        <v>1290432</v>
      </c>
      <c r="F65" s="45">
        <v>158582</v>
      </c>
      <c r="G65" s="46">
        <f t="shared" si="4"/>
        <v>1449014</v>
      </c>
      <c r="H65" s="77">
        <v>1412741</v>
      </c>
      <c r="I65" s="45">
        <v>164524</v>
      </c>
      <c r="J65" s="46">
        <f t="shared" si="5"/>
        <v>1577265</v>
      </c>
      <c r="K65" s="47"/>
      <c r="L65" s="47"/>
      <c r="M65" s="47"/>
      <c r="N65" s="47"/>
    </row>
    <row r="66" spans="1:14" s="48" customFormat="1" ht="15.75">
      <c r="A66" s="49"/>
      <c r="B66" s="50" t="s">
        <v>29</v>
      </c>
      <c r="C66" s="51" t="s">
        <v>127</v>
      </c>
      <c r="D66" s="510" t="s">
        <v>445</v>
      </c>
      <c r="E66" s="77">
        <f>+E67+E68</f>
        <v>204920</v>
      </c>
      <c r="F66" s="45">
        <f>+F67+F68</f>
        <v>22897</v>
      </c>
      <c r="G66" s="46">
        <f t="shared" si="4"/>
        <v>227817</v>
      </c>
      <c r="H66" s="77">
        <f>+H67+H68</f>
        <v>88370</v>
      </c>
      <c r="I66" s="45">
        <f>+I67+I68</f>
        <v>15660</v>
      </c>
      <c r="J66" s="46">
        <f t="shared" si="5"/>
        <v>104030</v>
      </c>
      <c r="K66" s="47"/>
      <c r="L66" s="47"/>
      <c r="M66" s="47"/>
      <c r="N66" s="47"/>
    </row>
    <row r="67" spans="1:14" ht="15.75">
      <c r="A67" s="26"/>
      <c r="B67" s="62" t="s">
        <v>115</v>
      </c>
      <c r="C67" s="63" t="s">
        <v>15</v>
      </c>
      <c r="D67" s="511"/>
      <c r="E67" s="498">
        <v>6388</v>
      </c>
      <c r="F67" s="56">
        <v>0</v>
      </c>
      <c r="G67" s="57">
        <f t="shared" si="4"/>
        <v>6388</v>
      </c>
      <c r="H67" s="498">
        <v>6388</v>
      </c>
      <c r="I67" s="56">
        <v>0</v>
      </c>
      <c r="J67" s="57">
        <f aca="true" t="shared" si="6" ref="J67:J77">+H67+I67</f>
        <v>6388</v>
      </c>
      <c r="K67" s="47"/>
      <c r="L67" s="47"/>
      <c r="M67" s="47"/>
      <c r="N67" s="47"/>
    </row>
    <row r="68" spans="1:14" ht="15.75">
      <c r="A68" s="26"/>
      <c r="B68" s="62" t="s">
        <v>116</v>
      </c>
      <c r="C68" s="63" t="s">
        <v>2</v>
      </c>
      <c r="D68" s="511"/>
      <c r="E68" s="498">
        <v>198532</v>
      </c>
      <c r="F68" s="56">
        <v>22897</v>
      </c>
      <c r="G68" s="57">
        <f t="shared" si="4"/>
        <v>221429</v>
      </c>
      <c r="H68" s="498">
        <v>81982</v>
      </c>
      <c r="I68" s="56">
        <v>15660</v>
      </c>
      <c r="J68" s="57">
        <f t="shared" si="6"/>
        <v>97642</v>
      </c>
      <c r="K68" s="47"/>
      <c r="L68" s="47"/>
      <c r="M68" s="47"/>
      <c r="N68" s="47"/>
    </row>
    <row r="69" spans="1:14" s="48" customFormat="1" ht="15.75">
      <c r="A69" s="49"/>
      <c r="B69" s="51" t="s">
        <v>30</v>
      </c>
      <c r="C69" s="51" t="s">
        <v>479</v>
      </c>
      <c r="D69" s="510" t="s">
        <v>446</v>
      </c>
      <c r="E69" s="77">
        <v>112653</v>
      </c>
      <c r="F69" s="45">
        <v>0</v>
      </c>
      <c r="G69" s="46">
        <f>+E69+F69</f>
        <v>112653</v>
      </c>
      <c r="H69" s="77">
        <v>121671</v>
      </c>
      <c r="I69" s="45">
        <v>0</v>
      </c>
      <c r="J69" s="46">
        <f>+H69+I69</f>
        <v>121671</v>
      </c>
      <c r="K69" s="47"/>
      <c r="L69" s="47"/>
      <c r="M69" s="47"/>
      <c r="N69" s="47"/>
    </row>
    <row r="70" spans="1:14" ht="15.75">
      <c r="A70" s="26"/>
      <c r="B70" s="51" t="s">
        <v>31</v>
      </c>
      <c r="C70" s="51" t="s">
        <v>289</v>
      </c>
      <c r="D70" s="510"/>
      <c r="E70" s="77">
        <f>+E71+E72</f>
        <v>267660</v>
      </c>
      <c r="F70" s="45">
        <f>+F71+F72</f>
        <v>34917</v>
      </c>
      <c r="G70" s="46">
        <f t="shared" si="4"/>
        <v>302577</v>
      </c>
      <c r="H70" s="77">
        <f>+H71+H72</f>
        <v>166814</v>
      </c>
      <c r="I70" s="45">
        <f>+I71+I72</f>
        <v>58807</v>
      </c>
      <c r="J70" s="46">
        <f t="shared" si="6"/>
        <v>225621</v>
      </c>
      <c r="K70" s="47"/>
      <c r="L70" s="47"/>
      <c r="M70" s="47"/>
      <c r="N70" s="47"/>
    </row>
    <row r="71" spans="1:14" ht="15.75">
      <c r="A71" s="26"/>
      <c r="B71" s="68" t="s">
        <v>54</v>
      </c>
      <c r="C71" s="54" t="s">
        <v>287</v>
      </c>
      <c r="D71" s="512"/>
      <c r="E71" s="492">
        <v>8</v>
      </c>
      <c r="F71" s="56">
        <v>10405</v>
      </c>
      <c r="G71" s="57">
        <f t="shared" si="4"/>
        <v>10413</v>
      </c>
      <c r="H71" s="492">
        <v>302</v>
      </c>
      <c r="I71" s="56">
        <v>11699</v>
      </c>
      <c r="J71" s="490">
        <f t="shared" si="6"/>
        <v>12001</v>
      </c>
      <c r="K71" s="47"/>
      <c r="L71" s="47"/>
      <c r="M71" s="47"/>
      <c r="N71" s="47"/>
    </row>
    <row r="72" spans="1:14" ht="15.75">
      <c r="A72" s="26"/>
      <c r="B72" s="68" t="s">
        <v>55</v>
      </c>
      <c r="C72" s="54" t="s">
        <v>288</v>
      </c>
      <c r="D72" s="510" t="s">
        <v>594</v>
      </c>
      <c r="E72" s="492">
        <v>267652</v>
      </c>
      <c r="F72" s="56">
        <v>24512</v>
      </c>
      <c r="G72" s="57">
        <f t="shared" si="4"/>
        <v>292164</v>
      </c>
      <c r="H72" s="492">
        <v>166512</v>
      </c>
      <c r="I72" s="56">
        <v>47108</v>
      </c>
      <c r="J72" s="490">
        <f t="shared" si="6"/>
        <v>213620</v>
      </c>
      <c r="K72" s="47"/>
      <c r="L72" s="47"/>
      <c r="M72" s="47"/>
      <c r="N72" s="47"/>
    </row>
    <row r="73" spans="1:14" ht="15.75">
      <c r="A73" s="26"/>
      <c r="B73" s="69" t="s">
        <v>32</v>
      </c>
      <c r="C73" s="70" t="s">
        <v>556</v>
      </c>
      <c r="D73" s="510"/>
      <c r="E73" s="89"/>
      <c r="F73" s="71"/>
      <c r="G73" s="72"/>
      <c r="H73" s="89"/>
      <c r="I73" s="71"/>
      <c r="J73" s="491"/>
      <c r="K73" s="47"/>
      <c r="L73" s="47"/>
      <c r="M73" s="47"/>
      <c r="N73" s="47"/>
    </row>
    <row r="74" spans="1:14" ht="15.75">
      <c r="A74" s="26"/>
      <c r="B74" s="69"/>
      <c r="C74" s="70" t="s">
        <v>557</v>
      </c>
      <c r="D74" s="510" t="s">
        <v>474</v>
      </c>
      <c r="E74" s="73">
        <f>SUM(E75:E76)</f>
        <v>150440</v>
      </c>
      <c r="F74" s="45">
        <f>SUM(F75:F76)</f>
        <v>5449</v>
      </c>
      <c r="G74" s="46">
        <f>+E74+F74</f>
        <v>155889</v>
      </c>
      <c r="H74" s="488">
        <f>SUM(H75:H76)</f>
        <v>147510</v>
      </c>
      <c r="I74" s="77">
        <f>SUM(I75:I76)</f>
        <v>2232</v>
      </c>
      <c r="J74" s="469">
        <f>+H74+I74</f>
        <v>149742</v>
      </c>
      <c r="K74" s="47"/>
      <c r="L74" s="47"/>
      <c r="M74" s="47"/>
      <c r="N74" s="47"/>
    </row>
    <row r="75" spans="1:14" ht="15.75">
      <c r="A75" s="26"/>
      <c r="B75" s="68" t="s">
        <v>268</v>
      </c>
      <c r="C75" s="54" t="s">
        <v>480</v>
      </c>
      <c r="D75" s="512"/>
      <c r="E75" s="75">
        <v>150440</v>
      </c>
      <c r="F75" s="56">
        <v>5449</v>
      </c>
      <c r="G75" s="76">
        <f>+E75+F75</f>
        <v>155889</v>
      </c>
      <c r="H75" s="489">
        <v>147510</v>
      </c>
      <c r="I75" s="56">
        <v>2232</v>
      </c>
      <c r="J75" s="468">
        <f>+H75+I75</f>
        <v>149742</v>
      </c>
      <c r="K75" s="47"/>
      <c r="L75" s="47"/>
      <c r="M75" s="47"/>
      <c r="N75" s="47"/>
    </row>
    <row r="76" spans="1:14" ht="15.75">
      <c r="A76" s="26"/>
      <c r="B76" s="68" t="s">
        <v>269</v>
      </c>
      <c r="C76" s="54" t="s">
        <v>481</v>
      </c>
      <c r="D76" s="512"/>
      <c r="E76" s="75">
        <v>0</v>
      </c>
      <c r="F76" s="56">
        <v>0</v>
      </c>
      <c r="G76" s="76">
        <f>+E76+F76</f>
        <v>0</v>
      </c>
      <c r="H76" s="489">
        <v>0</v>
      </c>
      <c r="I76" s="56">
        <v>0</v>
      </c>
      <c r="J76" s="468">
        <f>+H76+I76</f>
        <v>0</v>
      </c>
      <c r="K76" s="47"/>
      <c r="L76" s="47"/>
      <c r="M76" s="47"/>
      <c r="N76" s="47"/>
    </row>
    <row r="77" spans="1:14" s="48" customFormat="1" ht="15.75">
      <c r="A77" s="49"/>
      <c r="B77" s="51" t="s">
        <v>487</v>
      </c>
      <c r="C77" s="51" t="s">
        <v>56</v>
      </c>
      <c r="D77" s="510" t="s">
        <v>598</v>
      </c>
      <c r="E77" s="507">
        <v>7964773</v>
      </c>
      <c r="F77" s="45">
        <v>378757</v>
      </c>
      <c r="G77" s="46">
        <f t="shared" si="4"/>
        <v>8343530</v>
      </c>
      <c r="H77" s="504">
        <v>7333767</v>
      </c>
      <c r="I77" s="45">
        <v>339017</v>
      </c>
      <c r="J77" s="469">
        <f t="shared" si="6"/>
        <v>7672784</v>
      </c>
      <c r="K77" s="47"/>
      <c r="L77" s="47"/>
      <c r="M77" s="47"/>
      <c r="N77" s="47"/>
    </row>
    <row r="78" spans="1:14" ht="15.75">
      <c r="A78" s="26"/>
      <c r="B78" s="50"/>
      <c r="C78" s="78"/>
      <c r="D78" s="512"/>
      <c r="E78" s="508"/>
      <c r="F78" s="71"/>
      <c r="G78" s="502"/>
      <c r="H78" s="505"/>
      <c r="I78" s="71"/>
      <c r="J78" s="503"/>
      <c r="K78" s="47"/>
      <c r="L78" s="47"/>
      <c r="M78" s="47"/>
      <c r="N78" s="47"/>
    </row>
    <row r="79" spans="1:14" ht="15.75" customHeight="1">
      <c r="A79" s="79"/>
      <c r="B79" s="80"/>
      <c r="C79" s="81" t="s">
        <v>58</v>
      </c>
      <c r="D79" s="513"/>
      <c r="E79" s="509">
        <f>+E11+E12+E23+E24+E28+E32+E39+E40+E43+E48+E51+E56+E61+E65+E66+E69+E70+E74+E77</f>
        <v>130645192</v>
      </c>
      <c r="F79" s="82">
        <f>+F11+F12+F23+F24+F28+F32+F39+F40+F43+F48+F51+F56+F61+F65+F66+F69+F70+F74+F77</f>
        <v>98613646</v>
      </c>
      <c r="G79" s="83">
        <f>+E79+F79</f>
        <v>229258838</v>
      </c>
      <c r="H79" s="506">
        <f>+H11+H12+H23+H24+H28+H32+H39+H40+H43+H48+H51+H56+H61+H65+H66+H69+H70+H74+H77</f>
        <v>125712627</v>
      </c>
      <c r="I79" s="82">
        <f>+I11+I12+I23+I24+I28+I32+I39+I40+I43+I48+I51+I56+I61+I65+I66+I69+I70+I74+I77</f>
        <v>95769659</v>
      </c>
      <c r="J79" s="500">
        <f>+H79+I79</f>
        <v>221482286</v>
      </c>
      <c r="K79" s="47"/>
      <c r="L79" s="47"/>
      <c r="M79" s="47"/>
      <c r="N79" s="47"/>
    </row>
    <row r="80" spans="1:6" ht="15.75">
      <c r="A80" s="27"/>
      <c r="B80" s="27"/>
      <c r="C80" s="63"/>
      <c r="D80" s="63"/>
      <c r="E80" s="27"/>
      <c r="F80" s="84"/>
    </row>
    <row r="81" spans="1:8" ht="18.75">
      <c r="A81" s="27"/>
      <c r="B81" s="20" t="s">
        <v>471</v>
      </c>
      <c r="C81" s="85"/>
      <c r="D81" s="63"/>
      <c r="E81" s="27"/>
      <c r="F81" s="84"/>
      <c r="H81" s="91"/>
    </row>
    <row r="82" spans="1:10" ht="15.75">
      <c r="A82" s="27"/>
      <c r="B82" s="86"/>
      <c r="E82" s="87"/>
      <c r="F82" s="87"/>
      <c r="G82" s="88"/>
      <c r="H82" s="88"/>
      <c r="I82" s="88"/>
      <c r="J82" s="88"/>
    </row>
    <row r="83" spans="1:7" ht="12.75">
      <c r="A83" s="89"/>
      <c r="B83" s="89"/>
      <c r="C83" s="89"/>
      <c r="D83" s="89"/>
      <c r="E83" s="89"/>
      <c r="G83" s="91"/>
    </row>
    <row r="84" spans="1:7" ht="12.75">
      <c r="A84" s="89"/>
      <c r="B84" s="89"/>
      <c r="C84" s="89"/>
      <c r="D84" s="89"/>
      <c r="E84" s="89"/>
      <c r="G84" s="92"/>
    </row>
    <row r="85" spans="1:7" ht="12.75">
      <c r="A85" s="89"/>
      <c r="B85" s="89"/>
      <c r="C85" s="89"/>
      <c r="D85" s="89"/>
      <c r="E85" s="89"/>
      <c r="G85" s="91"/>
    </row>
    <row r="86" spans="1:5" ht="12.75">
      <c r="A86" s="89"/>
      <c r="B86" s="89"/>
      <c r="C86" s="89"/>
      <c r="D86" s="89"/>
      <c r="E86" s="89"/>
    </row>
    <row r="87" spans="1:5" ht="12.75">
      <c r="A87" s="89"/>
      <c r="B87" s="89"/>
      <c r="C87" s="89"/>
      <c r="D87" s="89"/>
      <c r="E87" s="89"/>
    </row>
    <row r="88" spans="1:5" ht="12.75">
      <c r="A88" s="89"/>
      <c r="B88" s="89"/>
      <c r="C88" s="89"/>
      <c r="D88" s="89"/>
      <c r="E88" s="89"/>
    </row>
    <row r="89" spans="1:5" ht="12.75">
      <c r="A89" s="89"/>
      <c r="B89" s="89"/>
      <c r="C89" s="89"/>
      <c r="D89" s="89"/>
      <c r="E89" s="89"/>
    </row>
  </sheetData>
  <sheetProtection/>
  <mergeCells count="2">
    <mergeCell ref="L5:Q5"/>
    <mergeCell ref="E6:J7"/>
  </mergeCells>
  <printOptions/>
  <pageMargins left="0.5905511811023623" right="0.2362204724409449" top="0.4724409448818898" bottom="0.77" header="0.35433070866141736" footer="0.42"/>
  <pageSetup fitToHeight="1" fitToWidth="1" horizontalDpi="600" verticalDpi="600" orientation="portrait" paperSize="9" scale="52" r:id="rId1"/>
  <headerFooter alignWithMargins="0">
    <oddFooter>&amp;C&amp;"Times New Roman,Normal"&amp;16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3"/>
  <sheetViews>
    <sheetView showGridLines="0" zoomScale="70" zoomScaleNormal="70" zoomScalePageLayoutView="0" workbookViewId="0" topLeftCell="A1">
      <pane xSplit="4" ySplit="9" topLeftCell="E6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3" sqref="C83"/>
    </sheetView>
  </sheetViews>
  <sheetFormatPr defaultColWidth="14.140625" defaultRowHeight="12.75"/>
  <cols>
    <col min="1" max="1" width="2.00390625" style="98" customWidth="1"/>
    <col min="2" max="2" width="8.421875" style="98" customWidth="1"/>
    <col min="3" max="3" width="81.7109375" style="98" customWidth="1"/>
    <col min="4" max="4" width="8.7109375" style="159" customWidth="1"/>
    <col min="5" max="5" width="14.7109375" style="92" customWidth="1"/>
    <col min="6" max="6" width="14.7109375" style="90" customWidth="1"/>
    <col min="7" max="9" width="14.7109375" style="24" customWidth="1"/>
    <col min="10" max="10" width="14.7109375" style="92" customWidth="1"/>
    <col min="11" max="11" width="17.28125" style="98" bestFit="1" customWidth="1"/>
    <col min="12" max="12" width="19.00390625" style="98" customWidth="1"/>
    <col min="13" max="13" width="18.57421875" style="98" customWidth="1"/>
    <col min="14" max="16384" width="14.140625" style="98" customWidth="1"/>
  </cols>
  <sheetData>
    <row r="2" spans="1:10" ht="20.25">
      <c r="A2" s="4" t="s">
        <v>429</v>
      </c>
      <c r="B2" s="93"/>
      <c r="C2" s="93"/>
      <c r="D2" s="94"/>
      <c r="E2" s="95"/>
      <c r="F2" s="96"/>
      <c r="G2" s="93"/>
      <c r="H2" s="93"/>
      <c r="I2" s="93"/>
      <c r="J2" s="97"/>
    </row>
    <row r="3" spans="1:10" ht="20.25">
      <c r="A3" s="10" t="str">
        <f>a!A4</f>
        <v>30 Haziran 2014 Tarihi İtibarıyla Konsolide Bilanço (Finansal Durum Tablosu)</v>
      </c>
      <c r="B3" s="99"/>
      <c r="C3" s="99"/>
      <c r="D3" s="99"/>
      <c r="E3" s="99"/>
      <c r="F3" s="99"/>
      <c r="G3" s="100"/>
      <c r="H3" s="100"/>
      <c r="I3" s="100"/>
      <c r="J3" s="101"/>
    </row>
    <row r="4" spans="1:10" ht="15.75">
      <c r="A4" s="26"/>
      <c r="B4" s="27"/>
      <c r="C4" s="27"/>
      <c r="D4" s="102"/>
      <c r="E4" s="84"/>
      <c r="F4" s="84"/>
      <c r="G4" s="103"/>
      <c r="H4" s="103"/>
      <c r="I4" s="103"/>
      <c r="J4" s="104"/>
    </row>
    <row r="5" spans="1:10" ht="15.75">
      <c r="A5" s="21"/>
      <c r="B5" s="22"/>
      <c r="C5" s="22"/>
      <c r="D5" s="105"/>
      <c r="E5" s="566" t="s">
        <v>617</v>
      </c>
      <c r="F5" s="567"/>
      <c r="G5" s="567"/>
      <c r="H5" s="567"/>
      <c r="I5" s="567"/>
      <c r="J5" s="568"/>
    </row>
    <row r="6" spans="1:10" ht="15.75">
      <c r="A6" s="26"/>
      <c r="B6" s="27"/>
      <c r="C6" s="27"/>
      <c r="D6" s="106"/>
      <c r="E6" s="569"/>
      <c r="F6" s="570"/>
      <c r="G6" s="570"/>
      <c r="H6" s="570"/>
      <c r="I6" s="570"/>
      <c r="J6" s="571"/>
    </row>
    <row r="7" spans="1:12" ht="15.75">
      <c r="A7" s="26"/>
      <c r="B7" s="27"/>
      <c r="C7" s="27"/>
      <c r="D7" s="106"/>
      <c r="E7" s="107"/>
      <c r="F7" s="30" t="s">
        <v>120</v>
      </c>
      <c r="G7" s="31"/>
      <c r="H7" s="32"/>
      <c r="I7" s="32" t="s">
        <v>121</v>
      </c>
      <c r="J7" s="514"/>
      <c r="K7" s="494"/>
      <c r="L7" s="493"/>
    </row>
    <row r="8" spans="1:10" ht="18.75">
      <c r="A8" s="26"/>
      <c r="B8" s="27"/>
      <c r="C8" s="108" t="s">
        <v>66</v>
      </c>
      <c r="D8" s="106" t="s">
        <v>86</v>
      </c>
      <c r="E8" s="109"/>
      <c r="F8" s="37" t="str">
        <f>a!F9</f>
        <v>30 Haziran 2014</v>
      </c>
      <c r="G8" s="38"/>
      <c r="H8" s="39"/>
      <c r="I8" s="37" t="str">
        <f>a!I9</f>
        <v>31 Aralık 2013</v>
      </c>
      <c r="J8" s="110"/>
    </row>
    <row r="9" spans="1:10" ht="15.75">
      <c r="A9" s="26"/>
      <c r="B9" s="27"/>
      <c r="C9" s="89"/>
      <c r="D9" s="106"/>
      <c r="E9" s="42" t="s">
        <v>117</v>
      </c>
      <c r="F9" s="42" t="s">
        <v>118</v>
      </c>
      <c r="G9" s="41" t="s">
        <v>119</v>
      </c>
      <c r="H9" s="41" t="s">
        <v>117</v>
      </c>
      <c r="I9" s="41" t="s">
        <v>118</v>
      </c>
      <c r="J9" s="111" t="s">
        <v>119</v>
      </c>
    </row>
    <row r="10" spans="1:14" s="117" customFormat="1" ht="15.75">
      <c r="A10" s="112"/>
      <c r="B10" s="113" t="s">
        <v>14</v>
      </c>
      <c r="C10" s="113" t="s">
        <v>67</v>
      </c>
      <c r="D10" s="114" t="s">
        <v>447</v>
      </c>
      <c r="E10" s="115">
        <f>+E11+E12</f>
        <v>58943354</v>
      </c>
      <c r="F10" s="115">
        <f>+F11+F12</f>
        <v>64220641</v>
      </c>
      <c r="G10" s="115">
        <f>+E10+F10</f>
        <v>123163995</v>
      </c>
      <c r="H10" s="115">
        <f>+H11+H12</f>
        <v>59531562</v>
      </c>
      <c r="I10" s="115">
        <f>+I11+I12</f>
        <v>59677665</v>
      </c>
      <c r="J10" s="467">
        <f>+H10+I10</f>
        <v>119209227</v>
      </c>
      <c r="K10" s="116"/>
      <c r="L10" s="116"/>
      <c r="M10" s="116"/>
      <c r="N10" s="116"/>
    </row>
    <row r="11" spans="1:14" ht="15.75">
      <c r="A11" s="118"/>
      <c r="B11" s="119" t="s">
        <v>38</v>
      </c>
      <c r="C11" s="120" t="s">
        <v>488</v>
      </c>
      <c r="D11" s="121" t="s">
        <v>596</v>
      </c>
      <c r="E11" s="56">
        <v>468069</v>
      </c>
      <c r="F11" s="56">
        <v>451519</v>
      </c>
      <c r="G11" s="56">
        <f>+E11+F11</f>
        <v>919588</v>
      </c>
      <c r="H11" s="56">
        <v>239123</v>
      </c>
      <c r="I11" s="56">
        <v>437113</v>
      </c>
      <c r="J11" s="76">
        <f>+H11+I11</f>
        <v>676236</v>
      </c>
      <c r="K11" s="535"/>
      <c r="L11" s="116"/>
      <c r="M11" s="116"/>
      <c r="N11" s="116"/>
    </row>
    <row r="12" spans="1:14" ht="15.75">
      <c r="A12" s="118"/>
      <c r="B12" s="119" t="s">
        <v>37</v>
      </c>
      <c r="C12" s="120" t="s">
        <v>2</v>
      </c>
      <c r="D12" s="122"/>
      <c r="E12" s="56">
        <v>58475285</v>
      </c>
      <c r="F12" s="56">
        <v>63769122</v>
      </c>
      <c r="G12" s="56">
        <f>+E12+F12</f>
        <v>122244407</v>
      </c>
      <c r="H12" s="56">
        <v>59292439</v>
      </c>
      <c r="I12" s="56">
        <v>59240552</v>
      </c>
      <c r="J12" s="76">
        <f>+H12+I12</f>
        <v>118532991</v>
      </c>
      <c r="K12" s="116"/>
      <c r="L12" s="116"/>
      <c r="M12" s="116"/>
      <c r="N12" s="116"/>
    </row>
    <row r="13" spans="1:14" ht="15.75">
      <c r="A13" s="118"/>
      <c r="B13" s="123" t="s">
        <v>19</v>
      </c>
      <c r="C13" s="123" t="s">
        <v>418</v>
      </c>
      <c r="D13" s="121" t="s">
        <v>448</v>
      </c>
      <c r="E13" s="45">
        <v>994429</v>
      </c>
      <c r="F13" s="45">
        <v>346385</v>
      </c>
      <c r="G13" s="45">
        <f aca="true" t="shared" si="0" ref="G13:G74">+E13+F13</f>
        <v>1340814</v>
      </c>
      <c r="H13" s="45">
        <v>1159931</v>
      </c>
      <c r="I13" s="45">
        <v>407099</v>
      </c>
      <c r="J13" s="46">
        <f aca="true" t="shared" si="1" ref="J13:J74">+H13+I13</f>
        <v>1567030</v>
      </c>
      <c r="K13" s="116"/>
      <c r="L13" s="116"/>
      <c r="M13" s="116"/>
      <c r="N13" s="116"/>
    </row>
    <row r="14" spans="1:14" s="117" customFormat="1" ht="15.75">
      <c r="A14" s="124"/>
      <c r="B14" s="125" t="s">
        <v>18</v>
      </c>
      <c r="C14" s="126" t="s">
        <v>404</v>
      </c>
      <c r="D14" s="121" t="s">
        <v>449</v>
      </c>
      <c r="E14" s="45">
        <v>5917230</v>
      </c>
      <c r="F14" s="45">
        <v>28773778</v>
      </c>
      <c r="G14" s="45">
        <f t="shared" si="0"/>
        <v>34691008</v>
      </c>
      <c r="H14" s="45">
        <v>6557375</v>
      </c>
      <c r="I14" s="45">
        <v>27428605</v>
      </c>
      <c r="J14" s="46">
        <f t="shared" si="1"/>
        <v>33985980</v>
      </c>
      <c r="K14" s="116"/>
      <c r="L14" s="116"/>
      <c r="M14" s="116"/>
      <c r="N14" s="116"/>
    </row>
    <row r="15" spans="1:14" s="117" customFormat="1" ht="15.75">
      <c r="A15" s="124"/>
      <c r="B15" s="125" t="s">
        <v>17</v>
      </c>
      <c r="C15" s="126" t="s">
        <v>405</v>
      </c>
      <c r="D15" s="121"/>
      <c r="E15" s="45">
        <f>+SUM(E16:E18)</f>
        <v>7132113</v>
      </c>
      <c r="F15" s="45">
        <f>+SUM(F16:F18)</f>
        <v>5435499</v>
      </c>
      <c r="G15" s="45">
        <f t="shared" si="0"/>
        <v>12567612</v>
      </c>
      <c r="H15" s="45">
        <f>+SUM(H16:H18)</f>
        <v>11430918</v>
      </c>
      <c r="I15" s="45">
        <f>+SUM(I16:I18)</f>
        <v>4576820</v>
      </c>
      <c r="J15" s="46">
        <f t="shared" si="1"/>
        <v>16007738</v>
      </c>
      <c r="K15" s="116"/>
      <c r="L15" s="116"/>
      <c r="M15" s="116"/>
      <c r="N15" s="116"/>
    </row>
    <row r="16" spans="1:14" s="117" customFormat="1" ht="15.75">
      <c r="A16" s="124"/>
      <c r="B16" s="127" t="s">
        <v>60</v>
      </c>
      <c r="C16" s="128" t="s">
        <v>489</v>
      </c>
      <c r="D16" s="129"/>
      <c r="E16" s="56">
        <v>0</v>
      </c>
      <c r="F16" s="56">
        <v>0</v>
      </c>
      <c r="G16" s="56">
        <f t="shared" si="0"/>
        <v>0</v>
      </c>
      <c r="H16" s="56">
        <v>0</v>
      </c>
      <c r="I16" s="56">
        <v>0</v>
      </c>
      <c r="J16" s="76">
        <f t="shared" si="1"/>
        <v>0</v>
      </c>
      <c r="K16" s="116"/>
      <c r="L16" s="116"/>
      <c r="M16" s="116"/>
      <c r="N16" s="116"/>
    </row>
    <row r="17" spans="1:14" s="117" customFormat="1" ht="15.75">
      <c r="A17" s="124"/>
      <c r="B17" s="127" t="s">
        <v>61</v>
      </c>
      <c r="C17" s="58" t="s">
        <v>490</v>
      </c>
      <c r="D17" s="129"/>
      <c r="E17" s="56">
        <v>0</v>
      </c>
      <c r="F17" s="56">
        <v>0</v>
      </c>
      <c r="G17" s="56">
        <f t="shared" si="0"/>
        <v>0</v>
      </c>
      <c r="H17" s="56">
        <v>0</v>
      </c>
      <c r="I17" s="56">
        <v>0</v>
      </c>
      <c r="J17" s="76">
        <f t="shared" si="1"/>
        <v>0</v>
      </c>
      <c r="K17" s="116"/>
      <c r="L17" s="116"/>
      <c r="M17" s="116"/>
      <c r="N17" s="116"/>
    </row>
    <row r="18" spans="1:14" s="117" customFormat="1" ht="15.75">
      <c r="A18" s="124"/>
      <c r="B18" s="127" t="s">
        <v>87</v>
      </c>
      <c r="C18" s="58" t="s">
        <v>406</v>
      </c>
      <c r="D18" s="121" t="s">
        <v>450</v>
      </c>
      <c r="E18" s="56">
        <v>7132113</v>
      </c>
      <c r="F18" s="56">
        <v>5435499</v>
      </c>
      <c r="G18" s="56">
        <f t="shared" si="0"/>
        <v>12567612</v>
      </c>
      <c r="H18" s="56">
        <v>11430918</v>
      </c>
      <c r="I18" s="56">
        <v>4576820</v>
      </c>
      <c r="J18" s="76">
        <f t="shared" si="1"/>
        <v>16007738</v>
      </c>
      <c r="K18" s="116"/>
      <c r="L18" s="116"/>
      <c r="M18" s="116"/>
      <c r="N18" s="116"/>
    </row>
    <row r="19" spans="1:14" s="117" customFormat="1" ht="15.75">
      <c r="A19" s="124"/>
      <c r="B19" s="130" t="s">
        <v>16</v>
      </c>
      <c r="C19" s="131" t="s">
        <v>125</v>
      </c>
      <c r="D19" s="121" t="s">
        <v>450</v>
      </c>
      <c r="E19" s="45">
        <f>+SUM(E20:E22)</f>
        <v>4736922</v>
      </c>
      <c r="F19" s="45">
        <f>+SUM(F20:F22)</f>
        <v>8478558</v>
      </c>
      <c r="G19" s="45">
        <f t="shared" si="0"/>
        <v>13215480</v>
      </c>
      <c r="H19" s="45">
        <f>+SUM(H20:H22)</f>
        <v>4332755</v>
      </c>
      <c r="I19" s="45">
        <f>+SUM(I20:I22)</f>
        <v>6457804</v>
      </c>
      <c r="J19" s="46">
        <f t="shared" si="1"/>
        <v>10790559</v>
      </c>
      <c r="K19" s="116"/>
      <c r="L19" s="116"/>
      <c r="M19" s="116"/>
      <c r="N19" s="116"/>
    </row>
    <row r="20" spans="1:14" ht="15.75">
      <c r="A20" s="118"/>
      <c r="B20" s="119" t="s">
        <v>48</v>
      </c>
      <c r="C20" s="120" t="s">
        <v>6</v>
      </c>
      <c r="D20" s="122"/>
      <c r="E20" s="56">
        <v>2003381</v>
      </c>
      <c r="F20" s="56">
        <v>0</v>
      </c>
      <c r="G20" s="56">
        <f t="shared" si="0"/>
        <v>2003381</v>
      </c>
      <c r="H20" s="56">
        <v>1616171</v>
      </c>
      <c r="I20" s="56">
        <v>0</v>
      </c>
      <c r="J20" s="76">
        <f t="shared" si="1"/>
        <v>1616171</v>
      </c>
      <c r="K20" s="116"/>
      <c r="L20" s="116"/>
      <c r="M20" s="116"/>
      <c r="N20" s="116"/>
    </row>
    <row r="21" spans="1:14" ht="15.75">
      <c r="A21" s="118"/>
      <c r="B21" s="119" t="s">
        <v>49</v>
      </c>
      <c r="C21" s="120" t="s">
        <v>7</v>
      </c>
      <c r="D21" s="122"/>
      <c r="E21" s="56">
        <v>0</v>
      </c>
      <c r="F21" s="56">
        <v>0</v>
      </c>
      <c r="G21" s="56">
        <f t="shared" si="0"/>
        <v>0</v>
      </c>
      <c r="H21" s="56">
        <v>0</v>
      </c>
      <c r="I21" s="56">
        <v>0</v>
      </c>
      <c r="J21" s="76">
        <f t="shared" si="1"/>
        <v>0</v>
      </c>
      <c r="K21" s="116"/>
      <c r="L21" s="116"/>
      <c r="M21" s="116"/>
      <c r="N21" s="116"/>
    </row>
    <row r="22" spans="1:14" ht="15.75">
      <c r="A22" s="118"/>
      <c r="B22" s="119" t="s">
        <v>209</v>
      </c>
      <c r="C22" s="120" t="s">
        <v>8</v>
      </c>
      <c r="D22" s="122"/>
      <c r="E22" s="56">
        <v>2733541</v>
      </c>
      <c r="F22" s="56">
        <v>8478558</v>
      </c>
      <c r="G22" s="56">
        <f t="shared" si="0"/>
        <v>11212099</v>
      </c>
      <c r="H22" s="56">
        <v>2716584</v>
      </c>
      <c r="I22" s="56">
        <v>6457804</v>
      </c>
      <c r="J22" s="76">
        <f t="shared" si="1"/>
        <v>9174388</v>
      </c>
      <c r="K22" s="116"/>
      <c r="L22" s="116"/>
      <c r="M22" s="116"/>
      <c r="N22" s="116"/>
    </row>
    <row r="23" spans="1:14" s="117" customFormat="1" ht="15.75">
      <c r="A23" s="124"/>
      <c r="B23" s="130" t="s">
        <v>21</v>
      </c>
      <c r="C23" s="131" t="s">
        <v>5</v>
      </c>
      <c r="D23" s="121"/>
      <c r="E23" s="45">
        <f>E24+E25</f>
        <v>0</v>
      </c>
      <c r="F23" s="45">
        <f>F24+F25</f>
        <v>0</v>
      </c>
      <c r="G23" s="45">
        <f>+E23+F23</f>
        <v>0</v>
      </c>
      <c r="H23" s="45">
        <f>H24+H25</f>
        <v>0</v>
      </c>
      <c r="I23" s="45">
        <f>I24+I25</f>
        <v>0</v>
      </c>
      <c r="J23" s="46">
        <f t="shared" si="1"/>
        <v>0</v>
      </c>
      <c r="K23" s="116"/>
      <c r="L23" s="116"/>
      <c r="M23" s="116"/>
      <c r="N23" s="116"/>
    </row>
    <row r="24" spans="1:14" ht="15.75">
      <c r="A24" s="118"/>
      <c r="B24" s="119" t="s">
        <v>79</v>
      </c>
      <c r="C24" s="120" t="s">
        <v>491</v>
      </c>
      <c r="D24" s="122"/>
      <c r="E24" s="56">
        <v>0</v>
      </c>
      <c r="F24" s="56">
        <v>0</v>
      </c>
      <c r="G24" s="56">
        <f>+E24+F24</f>
        <v>0</v>
      </c>
      <c r="H24" s="56">
        <v>0</v>
      </c>
      <c r="I24" s="56">
        <v>0</v>
      </c>
      <c r="J24" s="76">
        <f>+H24+I24</f>
        <v>0</v>
      </c>
      <c r="K24" s="116"/>
      <c r="L24" s="116"/>
      <c r="M24" s="116"/>
      <c r="N24" s="116"/>
    </row>
    <row r="25" spans="1:14" ht="15.75">
      <c r="A25" s="118"/>
      <c r="B25" s="119" t="s">
        <v>80</v>
      </c>
      <c r="C25" s="120" t="s">
        <v>2</v>
      </c>
      <c r="D25" s="122"/>
      <c r="E25" s="56">
        <v>0</v>
      </c>
      <c r="F25" s="56">
        <v>0</v>
      </c>
      <c r="G25" s="56">
        <f>+E25+F25</f>
        <v>0</v>
      </c>
      <c r="H25" s="56">
        <v>0</v>
      </c>
      <c r="I25" s="56">
        <v>0</v>
      </c>
      <c r="J25" s="76">
        <f>+H25+I25</f>
        <v>0</v>
      </c>
      <c r="K25" s="116"/>
      <c r="L25" s="116"/>
      <c r="M25" s="116"/>
      <c r="N25" s="116"/>
    </row>
    <row r="26" spans="1:14" s="117" customFormat="1" ht="15.75">
      <c r="A26" s="124"/>
      <c r="B26" s="130" t="s">
        <v>20</v>
      </c>
      <c r="C26" s="131" t="s">
        <v>64</v>
      </c>
      <c r="D26" s="121" t="s">
        <v>450</v>
      </c>
      <c r="E26" s="45">
        <v>10974773</v>
      </c>
      <c r="F26" s="45">
        <v>700765</v>
      </c>
      <c r="G26" s="45">
        <f t="shared" si="0"/>
        <v>11675538</v>
      </c>
      <c r="H26" s="45">
        <v>9356225</v>
      </c>
      <c r="I26" s="45">
        <v>658611</v>
      </c>
      <c r="J26" s="46">
        <f t="shared" si="1"/>
        <v>10014836</v>
      </c>
      <c r="K26" s="116"/>
      <c r="L26" s="116"/>
      <c r="M26" s="116"/>
      <c r="N26" s="116"/>
    </row>
    <row r="27" spans="1:14" s="117" customFormat="1" ht="15.75">
      <c r="A27" s="124"/>
      <c r="B27" s="130" t="s">
        <v>22</v>
      </c>
      <c r="C27" s="132" t="s">
        <v>106</v>
      </c>
      <c r="D27" s="121"/>
      <c r="E27" s="45">
        <v>2318512</v>
      </c>
      <c r="F27" s="45">
        <v>672509</v>
      </c>
      <c r="G27" s="45">
        <f t="shared" si="0"/>
        <v>2991021</v>
      </c>
      <c r="H27" s="45">
        <v>2300052</v>
      </c>
      <c r="I27" s="45">
        <v>686818</v>
      </c>
      <c r="J27" s="46">
        <f t="shared" si="1"/>
        <v>2986870</v>
      </c>
      <c r="K27" s="116"/>
      <c r="L27" s="116"/>
      <c r="M27" s="116"/>
      <c r="N27" s="116"/>
    </row>
    <row r="28" spans="1:14" s="117" customFormat="1" ht="15.75">
      <c r="A28" s="124"/>
      <c r="B28" s="133" t="s">
        <v>23</v>
      </c>
      <c r="C28" s="131" t="s">
        <v>124</v>
      </c>
      <c r="D28" s="121" t="s">
        <v>451</v>
      </c>
      <c r="E28" s="45">
        <v>0</v>
      </c>
      <c r="F28" s="45">
        <v>0</v>
      </c>
      <c r="G28" s="45">
        <f t="shared" si="0"/>
        <v>0</v>
      </c>
      <c r="H28" s="45">
        <v>0</v>
      </c>
      <c r="I28" s="45">
        <v>0</v>
      </c>
      <c r="J28" s="46">
        <f t="shared" si="1"/>
        <v>0</v>
      </c>
      <c r="K28" s="116"/>
      <c r="L28" s="116"/>
      <c r="M28" s="116"/>
      <c r="N28" s="116"/>
    </row>
    <row r="29" spans="1:14" s="117" customFormat="1" ht="15.75">
      <c r="A29" s="124"/>
      <c r="B29" s="130" t="s">
        <v>24</v>
      </c>
      <c r="C29" s="131" t="s">
        <v>492</v>
      </c>
      <c r="D29" s="121" t="s">
        <v>452</v>
      </c>
      <c r="E29" s="45">
        <f>+E30+E31+E32-E33</f>
        <v>0</v>
      </c>
      <c r="F29" s="45">
        <f>+F30+F31+F32-F33</f>
        <v>0</v>
      </c>
      <c r="G29" s="45">
        <f>+E29+F29</f>
        <v>0</v>
      </c>
      <c r="H29" s="45">
        <f>+H30+H31+H32-H33</f>
        <v>0</v>
      </c>
      <c r="I29" s="45">
        <f>+I30+I31+I32-I33</f>
        <v>61</v>
      </c>
      <c r="J29" s="46">
        <f>+H29+I29</f>
        <v>61</v>
      </c>
      <c r="K29" s="116"/>
      <c r="L29" s="116"/>
      <c r="M29" s="116"/>
      <c r="N29" s="116"/>
    </row>
    <row r="30" spans="1:14" ht="15.75">
      <c r="A30" s="118"/>
      <c r="B30" s="119" t="s">
        <v>272</v>
      </c>
      <c r="C30" s="120" t="s">
        <v>9</v>
      </c>
      <c r="D30" s="122"/>
      <c r="E30" s="56">
        <v>0</v>
      </c>
      <c r="F30" s="56">
        <v>0</v>
      </c>
      <c r="G30" s="56">
        <f t="shared" si="0"/>
        <v>0</v>
      </c>
      <c r="H30" s="56">
        <v>0</v>
      </c>
      <c r="I30" s="56">
        <v>486</v>
      </c>
      <c r="J30" s="76">
        <f t="shared" si="1"/>
        <v>486</v>
      </c>
      <c r="K30" s="116"/>
      <c r="L30" s="116"/>
      <c r="M30" s="116"/>
      <c r="N30" s="116"/>
    </row>
    <row r="31" spans="1:14" ht="15.75">
      <c r="A31" s="118"/>
      <c r="B31" s="119" t="s">
        <v>273</v>
      </c>
      <c r="C31" s="120" t="s">
        <v>342</v>
      </c>
      <c r="D31" s="122"/>
      <c r="E31" s="56">
        <v>0</v>
      </c>
      <c r="F31" s="56">
        <v>0</v>
      </c>
      <c r="G31" s="56">
        <f t="shared" si="0"/>
        <v>0</v>
      </c>
      <c r="H31" s="56">
        <v>0</v>
      </c>
      <c r="I31" s="56">
        <v>0</v>
      </c>
      <c r="J31" s="76">
        <f t="shared" si="1"/>
        <v>0</v>
      </c>
      <c r="K31" s="116"/>
      <c r="L31" s="116"/>
      <c r="M31" s="116"/>
      <c r="N31" s="116"/>
    </row>
    <row r="32" spans="1:14" ht="15.75">
      <c r="A32" s="118"/>
      <c r="B32" s="119" t="s">
        <v>339</v>
      </c>
      <c r="C32" s="120" t="s">
        <v>2</v>
      </c>
      <c r="D32" s="122"/>
      <c r="E32" s="56">
        <v>0</v>
      </c>
      <c r="F32" s="56">
        <v>0</v>
      </c>
      <c r="G32" s="56">
        <f t="shared" si="0"/>
        <v>0</v>
      </c>
      <c r="H32" s="56">
        <v>0</v>
      </c>
      <c r="I32" s="56">
        <v>0</v>
      </c>
      <c r="J32" s="76">
        <f t="shared" si="1"/>
        <v>0</v>
      </c>
      <c r="K32" s="116"/>
      <c r="L32" s="116"/>
      <c r="M32" s="116"/>
      <c r="N32" s="116"/>
    </row>
    <row r="33" spans="1:14" ht="15.75">
      <c r="A33" s="118"/>
      <c r="B33" s="119" t="s">
        <v>340</v>
      </c>
      <c r="C33" s="120" t="s">
        <v>599</v>
      </c>
      <c r="D33" s="122"/>
      <c r="E33" s="56">
        <v>0</v>
      </c>
      <c r="F33" s="56">
        <v>0</v>
      </c>
      <c r="G33" s="56">
        <f t="shared" si="0"/>
        <v>0</v>
      </c>
      <c r="H33" s="56">
        <v>0</v>
      </c>
      <c r="I33" s="56">
        <v>425</v>
      </c>
      <c r="J33" s="76">
        <f t="shared" si="1"/>
        <v>425</v>
      </c>
      <c r="K33" s="116"/>
      <c r="L33" s="116"/>
      <c r="M33" s="116"/>
      <c r="N33" s="116"/>
    </row>
    <row r="34" spans="1:14" s="117" customFormat="1" ht="15.75">
      <c r="A34" s="124"/>
      <c r="B34" s="130" t="s">
        <v>323</v>
      </c>
      <c r="C34" s="51" t="s">
        <v>419</v>
      </c>
      <c r="D34" s="121" t="s">
        <v>453</v>
      </c>
      <c r="E34" s="45">
        <f>+SUM(E35:E37)</f>
        <v>91593</v>
      </c>
      <c r="F34" s="45">
        <f>+SUM(F35:F37)</f>
        <v>50096</v>
      </c>
      <c r="G34" s="45">
        <f t="shared" si="0"/>
        <v>141689</v>
      </c>
      <c r="H34" s="45">
        <f>+H35+H36+H37</f>
        <v>0</v>
      </c>
      <c r="I34" s="45">
        <f>+I35+I36+I37</f>
        <v>39105</v>
      </c>
      <c r="J34" s="46">
        <f>+H34+I34</f>
        <v>39105</v>
      </c>
      <c r="K34" s="116"/>
      <c r="L34" s="116"/>
      <c r="M34" s="116"/>
      <c r="N34" s="116"/>
    </row>
    <row r="35" spans="1:14" s="117" customFormat="1" ht="15.75">
      <c r="A35" s="124"/>
      <c r="B35" s="119" t="s">
        <v>52</v>
      </c>
      <c r="C35" s="54" t="s">
        <v>294</v>
      </c>
      <c r="D35" s="121"/>
      <c r="E35" s="56">
        <v>91593</v>
      </c>
      <c r="F35" s="56">
        <v>47468</v>
      </c>
      <c r="G35" s="56">
        <f t="shared" si="0"/>
        <v>139061</v>
      </c>
      <c r="H35" s="56">
        <v>0</v>
      </c>
      <c r="I35" s="56">
        <v>39105</v>
      </c>
      <c r="J35" s="76">
        <f t="shared" si="1"/>
        <v>39105</v>
      </c>
      <c r="K35" s="116"/>
      <c r="L35" s="116"/>
      <c r="M35" s="116"/>
      <c r="N35" s="116"/>
    </row>
    <row r="36" spans="1:14" s="117" customFormat="1" ht="15.75">
      <c r="A36" s="124"/>
      <c r="B36" s="119" t="s">
        <v>53</v>
      </c>
      <c r="C36" s="54" t="s">
        <v>295</v>
      </c>
      <c r="D36" s="121"/>
      <c r="E36" s="56">
        <v>0</v>
      </c>
      <c r="F36" s="56">
        <v>2628</v>
      </c>
      <c r="G36" s="56">
        <f t="shared" si="0"/>
        <v>2628</v>
      </c>
      <c r="H36" s="56">
        <v>0</v>
      </c>
      <c r="I36" s="56">
        <v>0</v>
      </c>
      <c r="J36" s="76">
        <f t="shared" si="1"/>
        <v>0</v>
      </c>
      <c r="K36" s="116"/>
      <c r="L36" s="116"/>
      <c r="M36" s="116"/>
      <c r="N36" s="116"/>
    </row>
    <row r="37" spans="1:14" s="117" customFormat="1" ht="15.75">
      <c r="A37" s="124"/>
      <c r="B37" s="119" t="s">
        <v>324</v>
      </c>
      <c r="C37" s="54" t="s">
        <v>290</v>
      </c>
      <c r="D37" s="121"/>
      <c r="E37" s="56">
        <v>0</v>
      </c>
      <c r="F37" s="56">
        <v>0</v>
      </c>
      <c r="G37" s="56">
        <f t="shared" si="0"/>
        <v>0</v>
      </c>
      <c r="H37" s="56">
        <v>0</v>
      </c>
      <c r="I37" s="56">
        <v>0</v>
      </c>
      <c r="J37" s="76">
        <f t="shared" si="1"/>
        <v>0</v>
      </c>
      <c r="K37" s="116"/>
      <c r="L37" s="116"/>
      <c r="M37" s="116"/>
      <c r="N37" s="116"/>
    </row>
    <row r="38" spans="1:14" s="117" customFormat="1" ht="15.75">
      <c r="A38" s="124"/>
      <c r="B38" s="130" t="s">
        <v>90</v>
      </c>
      <c r="C38" s="131" t="s">
        <v>10</v>
      </c>
      <c r="D38" s="121" t="s">
        <v>454</v>
      </c>
      <c r="E38" s="45">
        <f>+SUM(E39:E43)</f>
        <v>3596761</v>
      </c>
      <c r="F38" s="45">
        <f>+SUM(F39:F43)</f>
        <v>122232</v>
      </c>
      <c r="G38" s="45">
        <f t="shared" si="0"/>
        <v>3718993</v>
      </c>
      <c r="H38" s="45">
        <f>+SUM(H39:H43)</f>
        <v>3231292</v>
      </c>
      <c r="I38" s="45">
        <f>+SUM(I39:I43)</f>
        <v>118458</v>
      </c>
      <c r="J38" s="46">
        <f t="shared" si="1"/>
        <v>3349750</v>
      </c>
      <c r="K38" s="116"/>
      <c r="L38" s="116"/>
      <c r="M38" s="116"/>
      <c r="N38" s="116"/>
    </row>
    <row r="39" spans="1:14" ht="15.75">
      <c r="A39" s="118"/>
      <c r="B39" s="119" t="s">
        <v>274</v>
      </c>
      <c r="C39" s="134" t="s">
        <v>123</v>
      </c>
      <c r="D39" s="121"/>
      <c r="E39" s="56">
        <v>2116200</v>
      </c>
      <c r="F39" s="56">
        <v>69082</v>
      </c>
      <c r="G39" s="56">
        <f t="shared" si="0"/>
        <v>2185282</v>
      </c>
      <c r="H39" s="56">
        <v>1962713</v>
      </c>
      <c r="I39" s="56">
        <v>75124</v>
      </c>
      <c r="J39" s="76">
        <f t="shared" si="1"/>
        <v>2037837</v>
      </c>
      <c r="K39" s="116"/>
      <c r="L39" s="116"/>
      <c r="M39" s="116"/>
      <c r="N39" s="116"/>
    </row>
    <row r="40" spans="1:14" ht="15.75">
      <c r="A40" s="118"/>
      <c r="B40" s="119" t="s">
        <v>277</v>
      </c>
      <c r="C40" s="134" t="s">
        <v>298</v>
      </c>
      <c r="D40" s="121"/>
      <c r="E40" s="56">
        <v>0</v>
      </c>
      <c r="F40" s="56">
        <v>0</v>
      </c>
      <c r="G40" s="56">
        <f t="shared" si="0"/>
        <v>0</v>
      </c>
      <c r="H40" s="56">
        <v>0</v>
      </c>
      <c r="I40" s="56">
        <v>0</v>
      </c>
      <c r="J40" s="76">
        <f t="shared" si="1"/>
        <v>0</v>
      </c>
      <c r="K40" s="116"/>
      <c r="L40" s="116"/>
      <c r="M40" s="116"/>
      <c r="N40" s="116"/>
    </row>
    <row r="41" spans="1:14" ht="15.75">
      <c r="A41" s="118"/>
      <c r="B41" s="119" t="s">
        <v>297</v>
      </c>
      <c r="C41" s="120" t="s">
        <v>353</v>
      </c>
      <c r="D41" s="122"/>
      <c r="E41" s="56">
        <v>490347</v>
      </c>
      <c r="F41" s="56">
        <v>23261</v>
      </c>
      <c r="G41" s="56">
        <f t="shared" si="0"/>
        <v>513608</v>
      </c>
      <c r="H41" s="56">
        <v>399879</v>
      </c>
      <c r="I41" s="56">
        <v>12462</v>
      </c>
      <c r="J41" s="76">
        <f t="shared" si="1"/>
        <v>412341</v>
      </c>
      <c r="K41" s="116"/>
      <c r="L41" s="116"/>
      <c r="M41" s="116"/>
      <c r="N41" s="116"/>
    </row>
    <row r="42" spans="1:14" ht="15.75">
      <c r="A42" s="118"/>
      <c r="B42" s="119" t="s">
        <v>325</v>
      </c>
      <c r="C42" s="120" t="s">
        <v>89</v>
      </c>
      <c r="D42" s="122"/>
      <c r="E42" s="56">
        <v>240668</v>
      </c>
      <c r="F42" s="56">
        <v>0</v>
      </c>
      <c r="G42" s="74">
        <f t="shared" si="0"/>
        <v>240668</v>
      </c>
      <c r="H42" s="56">
        <v>239423</v>
      </c>
      <c r="I42" s="74">
        <v>0</v>
      </c>
      <c r="J42" s="76">
        <f t="shared" si="1"/>
        <v>239423</v>
      </c>
      <c r="K42" s="116"/>
      <c r="L42" s="116"/>
      <c r="M42" s="116"/>
      <c r="N42" s="116"/>
    </row>
    <row r="43" spans="1:14" ht="15.75">
      <c r="A43" s="118"/>
      <c r="B43" s="119" t="s">
        <v>326</v>
      </c>
      <c r="C43" s="120" t="s">
        <v>11</v>
      </c>
      <c r="D43" s="122"/>
      <c r="E43" s="56">
        <v>749546</v>
      </c>
      <c r="F43" s="56">
        <v>29889</v>
      </c>
      <c r="G43" s="75">
        <f t="shared" si="0"/>
        <v>779435</v>
      </c>
      <c r="H43" s="56">
        <v>629277</v>
      </c>
      <c r="I43" s="75">
        <v>30872</v>
      </c>
      <c r="J43" s="76">
        <f t="shared" si="1"/>
        <v>660149</v>
      </c>
      <c r="K43" s="74"/>
      <c r="L43" s="75"/>
      <c r="M43" s="116"/>
      <c r="N43" s="116"/>
    </row>
    <row r="44" spans="1:14" ht="15.75">
      <c r="A44" s="118"/>
      <c r="B44" s="130" t="s">
        <v>27</v>
      </c>
      <c r="C44" s="130" t="s">
        <v>299</v>
      </c>
      <c r="D44" s="121" t="s">
        <v>455</v>
      </c>
      <c r="E44" s="450">
        <f>+SUM(E45:E46)</f>
        <v>656158</v>
      </c>
      <c r="F44" s="45">
        <f>+SUM(F45:F46)</f>
        <v>30685</v>
      </c>
      <c r="G44" s="73">
        <f t="shared" si="0"/>
        <v>686843</v>
      </c>
      <c r="H44" s="45">
        <f>+SUM(H45:H46)</f>
        <v>342752</v>
      </c>
      <c r="I44" s="73">
        <f>+SUM(I45:I46)</f>
        <v>24718</v>
      </c>
      <c r="J44" s="46">
        <f t="shared" si="1"/>
        <v>367470</v>
      </c>
      <c r="K44" s="74"/>
      <c r="L44" s="75"/>
      <c r="M44" s="116"/>
      <c r="N44" s="116"/>
    </row>
    <row r="45" spans="1:14" ht="15.75">
      <c r="A45" s="118"/>
      <c r="B45" s="135" t="s">
        <v>345</v>
      </c>
      <c r="C45" s="136" t="s">
        <v>300</v>
      </c>
      <c r="D45" s="137"/>
      <c r="E45" s="75">
        <v>655685</v>
      </c>
      <c r="F45" s="56">
        <v>29914</v>
      </c>
      <c r="G45" s="75">
        <f t="shared" si="0"/>
        <v>685599</v>
      </c>
      <c r="H45" s="56">
        <v>342752</v>
      </c>
      <c r="I45" s="75">
        <v>24045</v>
      </c>
      <c r="J45" s="76">
        <f t="shared" si="1"/>
        <v>366797</v>
      </c>
      <c r="K45" s="74"/>
      <c r="L45" s="75"/>
      <c r="M45" s="116"/>
      <c r="N45" s="116"/>
    </row>
    <row r="46" spans="1:14" ht="15.75">
      <c r="A46" s="118"/>
      <c r="B46" s="135" t="s">
        <v>346</v>
      </c>
      <c r="C46" s="136" t="s">
        <v>301</v>
      </c>
      <c r="D46" s="137"/>
      <c r="E46" s="75">
        <v>473</v>
      </c>
      <c r="F46" s="56">
        <v>771</v>
      </c>
      <c r="G46" s="56">
        <f t="shared" si="0"/>
        <v>1244</v>
      </c>
      <c r="H46" s="56">
        <v>0</v>
      </c>
      <c r="I46" s="56">
        <v>673</v>
      </c>
      <c r="J46" s="76">
        <f t="shared" si="1"/>
        <v>673</v>
      </c>
      <c r="K46" s="116"/>
      <c r="L46" s="116"/>
      <c r="M46" s="116"/>
      <c r="N46" s="116"/>
    </row>
    <row r="47" spans="1:14" ht="15.75">
      <c r="A47" s="118"/>
      <c r="B47" s="69" t="s">
        <v>28</v>
      </c>
      <c r="C47" s="139" t="s">
        <v>558</v>
      </c>
      <c r="D47" s="106"/>
      <c r="E47" s="90"/>
      <c r="F47" s="140"/>
      <c r="G47" s="71"/>
      <c r="H47" s="141"/>
      <c r="I47" s="71"/>
      <c r="J47" s="72"/>
      <c r="K47" s="116"/>
      <c r="L47" s="116"/>
      <c r="M47" s="116"/>
      <c r="N47" s="116"/>
    </row>
    <row r="48" spans="1:14" ht="15.75">
      <c r="A48" s="118"/>
      <c r="B48" s="69"/>
      <c r="C48" s="142" t="s">
        <v>559</v>
      </c>
      <c r="D48" s="137" t="s">
        <v>456</v>
      </c>
      <c r="E48" s="73">
        <f>ROUND(SUM(E49:E50),0)</f>
        <v>0</v>
      </c>
      <c r="F48" s="45">
        <f>ROUND(SUM(F49:F50),0)</f>
        <v>0</v>
      </c>
      <c r="G48" s="45">
        <f>+E48+F48</f>
        <v>0</v>
      </c>
      <c r="H48" s="73">
        <v>0</v>
      </c>
      <c r="I48" s="45">
        <v>0</v>
      </c>
      <c r="J48" s="46">
        <f>+H48+I48</f>
        <v>0</v>
      </c>
      <c r="K48" s="116"/>
      <c r="L48" s="116"/>
      <c r="M48" s="116"/>
      <c r="N48" s="116"/>
    </row>
    <row r="49" spans="1:14" ht="15.75">
      <c r="A49" s="118"/>
      <c r="B49" s="135" t="s">
        <v>493</v>
      </c>
      <c r="C49" s="136" t="s">
        <v>480</v>
      </c>
      <c r="D49" s="137"/>
      <c r="E49" s="75">
        <v>0</v>
      </c>
      <c r="F49" s="56">
        <v>0</v>
      </c>
      <c r="G49" s="56">
        <f>+E49+F49</f>
        <v>0</v>
      </c>
      <c r="H49" s="138">
        <v>0</v>
      </c>
      <c r="I49" s="56">
        <v>0</v>
      </c>
      <c r="J49" s="468">
        <f>+H49+I49</f>
        <v>0</v>
      </c>
      <c r="K49" s="116"/>
      <c r="L49" s="116"/>
      <c r="M49" s="116"/>
      <c r="N49" s="116"/>
    </row>
    <row r="50" spans="1:14" ht="15.75">
      <c r="A50" s="118"/>
      <c r="B50" s="135" t="s">
        <v>494</v>
      </c>
      <c r="C50" s="136" t="s">
        <v>481</v>
      </c>
      <c r="D50" s="137"/>
      <c r="E50" s="75">
        <v>0</v>
      </c>
      <c r="F50" s="56">
        <v>0</v>
      </c>
      <c r="G50" s="56">
        <f>+E50+F50</f>
        <v>0</v>
      </c>
      <c r="H50" s="56">
        <v>0</v>
      </c>
      <c r="I50" s="56">
        <v>0</v>
      </c>
      <c r="J50" s="76">
        <f>+H50+I50</f>
        <v>0</v>
      </c>
      <c r="K50" s="116"/>
      <c r="L50" s="116"/>
      <c r="M50" s="116"/>
      <c r="N50" s="116"/>
    </row>
    <row r="51" spans="1:14" ht="15.75">
      <c r="A51" s="118"/>
      <c r="B51" s="130" t="s">
        <v>29</v>
      </c>
      <c r="C51" s="130" t="s">
        <v>122</v>
      </c>
      <c r="D51" s="137" t="s">
        <v>457</v>
      </c>
      <c r="E51" s="73">
        <v>0</v>
      </c>
      <c r="F51" s="45">
        <v>145004</v>
      </c>
      <c r="G51" s="45">
        <f t="shared" si="0"/>
        <v>145004</v>
      </c>
      <c r="H51" s="45">
        <v>0</v>
      </c>
      <c r="I51" s="45">
        <v>147491</v>
      </c>
      <c r="J51" s="46">
        <f t="shared" si="1"/>
        <v>147491</v>
      </c>
      <c r="K51" s="116"/>
      <c r="L51" s="116"/>
      <c r="M51" s="116"/>
      <c r="N51" s="116"/>
    </row>
    <row r="52" spans="1:14" ht="15.75">
      <c r="A52" s="118"/>
      <c r="B52" s="130" t="s">
        <v>30</v>
      </c>
      <c r="C52" s="130" t="s">
        <v>593</v>
      </c>
      <c r="D52" s="137" t="s">
        <v>458</v>
      </c>
      <c r="E52" s="77">
        <f>+E53+E54+E66+E71+E74</f>
        <v>24670951</v>
      </c>
      <c r="F52" s="45">
        <f>+F53+F54+F66+F71+F74</f>
        <v>249890</v>
      </c>
      <c r="G52" s="45">
        <f>+E52+F52</f>
        <v>24920841</v>
      </c>
      <c r="H52" s="77">
        <f>+H53+H54+H66+H71+H74</f>
        <v>22886187</v>
      </c>
      <c r="I52" s="45">
        <f>+I53+I54+I66+I71+I74</f>
        <v>129982</v>
      </c>
      <c r="J52" s="469">
        <f>+H52+I52</f>
        <v>23016169</v>
      </c>
      <c r="K52" s="143"/>
      <c r="L52" s="116"/>
      <c r="M52" s="116"/>
      <c r="N52" s="116"/>
    </row>
    <row r="53" spans="1:14" ht="15.75">
      <c r="A53" s="118"/>
      <c r="B53" s="119" t="s">
        <v>327</v>
      </c>
      <c r="C53" s="120" t="s">
        <v>95</v>
      </c>
      <c r="D53" s="122"/>
      <c r="E53" s="56">
        <v>4200000</v>
      </c>
      <c r="F53" s="56">
        <v>0</v>
      </c>
      <c r="G53" s="56">
        <f t="shared" si="0"/>
        <v>4200000</v>
      </c>
      <c r="H53" s="56">
        <v>4200000</v>
      </c>
      <c r="I53" s="56">
        <v>0</v>
      </c>
      <c r="J53" s="76">
        <f t="shared" si="1"/>
        <v>4200000</v>
      </c>
      <c r="K53" s="116"/>
      <c r="L53" s="116"/>
      <c r="M53" s="116"/>
      <c r="N53" s="116"/>
    </row>
    <row r="54" spans="1:14" ht="15.75">
      <c r="A54" s="118"/>
      <c r="B54" s="119" t="s">
        <v>328</v>
      </c>
      <c r="C54" s="120" t="s">
        <v>96</v>
      </c>
      <c r="D54" s="121"/>
      <c r="E54" s="56">
        <f>+SUM(E55:E65)</f>
        <v>645847</v>
      </c>
      <c r="F54" s="56">
        <f>+SUM(F55:F65)</f>
        <v>85587</v>
      </c>
      <c r="G54" s="56">
        <f t="shared" si="0"/>
        <v>731434</v>
      </c>
      <c r="H54" s="56">
        <f>+SUM(H55:H65)</f>
        <v>236652</v>
      </c>
      <c r="I54" s="56">
        <f>+SUM(I55:I65)</f>
        <v>-310</v>
      </c>
      <c r="J54" s="76">
        <f t="shared" si="1"/>
        <v>236342</v>
      </c>
      <c r="K54" s="116"/>
      <c r="L54" s="116"/>
      <c r="M54" s="116"/>
      <c r="N54" s="116"/>
    </row>
    <row r="55" spans="1:14" ht="15.75">
      <c r="A55" s="118"/>
      <c r="B55" s="119" t="s">
        <v>354</v>
      </c>
      <c r="C55" s="120" t="s">
        <v>97</v>
      </c>
      <c r="D55" s="121"/>
      <c r="E55" s="56">
        <v>11880</v>
      </c>
      <c r="F55" s="56">
        <v>0</v>
      </c>
      <c r="G55" s="74">
        <f t="shared" si="0"/>
        <v>11880</v>
      </c>
      <c r="H55" s="56">
        <v>11880</v>
      </c>
      <c r="I55" s="74">
        <v>0</v>
      </c>
      <c r="J55" s="76">
        <f t="shared" si="1"/>
        <v>11880</v>
      </c>
      <c r="K55" s="116"/>
      <c r="L55" s="116"/>
      <c r="M55" s="116"/>
      <c r="N55" s="116"/>
    </row>
    <row r="56" spans="1:14" ht="15.75">
      <c r="A56" s="118"/>
      <c r="B56" s="119" t="s">
        <v>355</v>
      </c>
      <c r="C56" s="120" t="s">
        <v>98</v>
      </c>
      <c r="D56" s="122"/>
      <c r="E56" s="56">
        <v>0</v>
      </c>
      <c r="F56" s="56">
        <v>0</v>
      </c>
      <c r="G56" s="56">
        <f t="shared" si="0"/>
        <v>0</v>
      </c>
      <c r="H56" s="56">
        <v>0</v>
      </c>
      <c r="I56" s="56">
        <v>0</v>
      </c>
      <c r="J56" s="76">
        <f t="shared" si="1"/>
        <v>0</v>
      </c>
      <c r="K56" s="116"/>
      <c r="L56" s="116"/>
      <c r="M56" s="116"/>
      <c r="N56" s="116"/>
    </row>
    <row r="57" spans="1:14" ht="15.75">
      <c r="A57" s="118"/>
      <c r="B57" s="119" t="s">
        <v>356</v>
      </c>
      <c r="C57" s="120" t="s">
        <v>495</v>
      </c>
      <c r="D57" s="121"/>
      <c r="E57" s="56">
        <v>-80277</v>
      </c>
      <c r="F57" s="56">
        <v>84921</v>
      </c>
      <c r="G57" s="56">
        <f t="shared" si="0"/>
        <v>4644</v>
      </c>
      <c r="H57" s="56">
        <v>-485313</v>
      </c>
      <c r="I57" s="56">
        <v>-9118</v>
      </c>
      <c r="J57" s="76">
        <f t="shared" si="1"/>
        <v>-494431</v>
      </c>
      <c r="K57" s="116"/>
      <c r="L57" s="116"/>
      <c r="M57" s="116"/>
      <c r="N57" s="116"/>
    </row>
    <row r="58" spans="1:14" ht="15.75">
      <c r="A58" s="118"/>
      <c r="B58" s="119" t="s">
        <v>357</v>
      </c>
      <c r="C58" s="120" t="s">
        <v>496</v>
      </c>
      <c r="D58" s="121"/>
      <c r="E58" s="56">
        <v>175034</v>
      </c>
      <c r="F58" s="56">
        <v>0</v>
      </c>
      <c r="G58" s="56">
        <f t="shared" si="0"/>
        <v>175034</v>
      </c>
      <c r="H58" s="56">
        <v>174304</v>
      </c>
      <c r="I58" s="56">
        <v>0</v>
      </c>
      <c r="J58" s="76">
        <f t="shared" si="1"/>
        <v>174304</v>
      </c>
      <c r="K58" s="116"/>
      <c r="L58" s="116"/>
      <c r="M58" s="116"/>
      <c r="N58" s="116"/>
    </row>
    <row r="59" spans="1:14" ht="15.75">
      <c r="A59" s="118"/>
      <c r="B59" s="119" t="s">
        <v>358</v>
      </c>
      <c r="C59" s="120" t="s">
        <v>497</v>
      </c>
      <c r="D59" s="121"/>
      <c r="E59" s="56">
        <v>0</v>
      </c>
      <c r="F59" s="56">
        <v>0</v>
      </c>
      <c r="G59" s="56">
        <f t="shared" si="0"/>
        <v>0</v>
      </c>
      <c r="H59" s="74">
        <v>0</v>
      </c>
      <c r="I59" s="56">
        <v>0</v>
      </c>
      <c r="J59" s="76">
        <f t="shared" si="1"/>
        <v>0</v>
      </c>
      <c r="K59" s="116"/>
      <c r="L59" s="116"/>
      <c r="M59" s="116"/>
      <c r="N59" s="116"/>
    </row>
    <row r="60" spans="1:14" ht="15.75">
      <c r="A60" s="118"/>
      <c r="B60" s="119" t="s">
        <v>359</v>
      </c>
      <c r="C60" s="120" t="s">
        <v>498</v>
      </c>
      <c r="D60" s="121"/>
      <c r="E60" s="56">
        <v>0</v>
      </c>
      <c r="F60" s="56">
        <v>0</v>
      </c>
      <c r="G60" s="56">
        <f>+E60+F60</f>
        <v>0</v>
      </c>
      <c r="H60" s="75">
        <v>0</v>
      </c>
      <c r="I60" s="56">
        <v>0</v>
      </c>
      <c r="J60" s="76">
        <f>+H60+I60</f>
        <v>0</v>
      </c>
      <c r="K60" s="116"/>
      <c r="L60" s="116"/>
      <c r="M60" s="116"/>
      <c r="N60" s="116"/>
    </row>
    <row r="61" spans="1:14" ht="15.75">
      <c r="A61" s="118"/>
      <c r="B61" s="119" t="s">
        <v>360</v>
      </c>
      <c r="C61" s="120" t="s">
        <v>499</v>
      </c>
      <c r="D61" s="121"/>
      <c r="E61" s="56">
        <v>947</v>
      </c>
      <c r="F61" s="56">
        <v>0</v>
      </c>
      <c r="G61" s="56">
        <f t="shared" si="0"/>
        <v>947</v>
      </c>
      <c r="H61" s="75">
        <v>947</v>
      </c>
      <c r="I61" s="56">
        <v>0</v>
      </c>
      <c r="J61" s="76">
        <f t="shared" si="1"/>
        <v>947</v>
      </c>
      <c r="K61" s="116"/>
      <c r="L61" s="116"/>
      <c r="M61" s="116"/>
      <c r="N61" s="116"/>
    </row>
    <row r="62" spans="1:14" ht="15.75">
      <c r="A62" s="118"/>
      <c r="B62" s="119" t="s">
        <v>361</v>
      </c>
      <c r="C62" s="120" t="s">
        <v>500</v>
      </c>
      <c r="D62" s="121"/>
      <c r="E62" s="56">
        <v>-232729</v>
      </c>
      <c r="F62" s="56">
        <v>666</v>
      </c>
      <c r="G62" s="56">
        <f t="shared" si="0"/>
        <v>-232063</v>
      </c>
      <c r="H62" s="75">
        <v>-236158</v>
      </c>
      <c r="I62" s="56">
        <v>8808</v>
      </c>
      <c r="J62" s="76">
        <f t="shared" si="1"/>
        <v>-227350</v>
      </c>
      <c r="K62" s="116"/>
      <c r="L62" s="116"/>
      <c r="M62" s="116"/>
      <c r="N62" s="116"/>
    </row>
    <row r="63" spans="1:14" ht="15.75">
      <c r="A63" s="118"/>
      <c r="B63" s="144" t="s">
        <v>362</v>
      </c>
      <c r="C63" s="145" t="s">
        <v>560</v>
      </c>
      <c r="D63" s="121"/>
      <c r="E63" s="56"/>
      <c r="F63" s="56"/>
      <c r="G63" s="71"/>
      <c r="H63" s="89"/>
      <c r="I63" s="71"/>
      <c r="J63" s="72"/>
      <c r="K63" s="116"/>
      <c r="L63" s="116"/>
      <c r="M63" s="116"/>
      <c r="N63" s="116"/>
    </row>
    <row r="64" spans="1:14" ht="15.75">
      <c r="A64" s="118"/>
      <c r="B64" s="144"/>
      <c r="C64" s="146" t="s">
        <v>561</v>
      </c>
      <c r="D64" s="121"/>
      <c r="E64" s="56">
        <v>0</v>
      </c>
      <c r="F64" s="56">
        <v>0</v>
      </c>
      <c r="G64" s="56">
        <f>+E64+F64</f>
        <v>0</v>
      </c>
      <c r="H64" s="75">
        <v>0</v>
      </c>
      <c r="I64" s="56">
        <v>0</v>
      </c>
      <c r="J64" s="76">
        <f>+H64+I64</f>
        <v>0</v>
      </c>
      <c r="K64" s="116"/>
      <c r="L64" s="116"/>
      <c r="M64" s="116"/>
      <c r="N64" s="116"/>
    </row>
    <row r="65" spans="1:14" ht="15.75">
      <c r="A65" s="118"/>
      <c r="B65" s="119" t="s">
        <v>501</v>
      </c>
      <c r="C65" s="120" t="s">
        <v>99</v>
      </c>
      <c r="D65" s="122"/>
      <c r="E65" s="56">
        <v>770992</v>
      </c>
      <c r="F65" s="56">
        <v>0</v>
      </c>
      <c r="G65" s="56">
        <f t="shared" si="0"/>
        <v>770992</v>
      </c>
      <c r="H65" s="75">
        <v>770992</v>
      </c>
      <c r="I65" s="56">
        <v>0</v>
      </c>
      <c r="J65" s="76">
        <f t="shared" si="1"/>
        <v>770992</v>
      </c>
      <c r="K65" s="116"/>
      <c r="L65" s="116"/>
      <c r="M65" s="116"/>
      <c r="N65" s="116"/>
    </row>
    <row r="66" spans="1:14" ht="15.75">
      <c r="A66" s="118"/>
      <c r="B66" s="119" t="s">
        <v>329</v>
      </c>
      <c r="C66" s="120" t="s">
        <v>100</v>
      </c>
      <c r="D66" s="121"/>
      <c r="E66" s="56">
        <f>+SUM(E67:E70)</f>
        <v>17791406</v>
      </c>
      <c r="F66" s="75">
        <f>+SUM(F67:F70)</f>
        <v>164303</v>
      </c>
      <c r="G66" s="56">
        <f t="shared" si="0"/>
        <v>17955709</v>
      </c>
      <c r="H66" s="56">
        <f>+SUM(H67:H70)</f>
        <v>14972283</v>
      </c>
      <c r="I66" s="56">
        <f>+SUM(I67:I70)</f>
        <v>130292</v>
      </c>
      <c r="J66" s="76">
        <f t="shared" si="1"/>
        <v>15102575</v>
      </c>
      <c r="K66" s="116"/>
      <c r="L66" s="116"/>
      <c r="M66" s="116"/>
      <c r="N66" s="116"/>
    </row>
    <row r="67" spans="1:14" ht="15.75">
      <c r="A67" s="118"/>
      <c r="B67" s="119" t="s">
        <v>330</v>
      </c>
      <c r="C67" s="120" t="s">
        <v>101</v>
      </c>
      <c r="D67" s="121"/>
      <c r="E67" s="56">
        <v>1157539</v>
      </c>
      <c r="F67" s="74">
        <v>24448</v>
      </c>
      <c r="G67" s="56">
        <f t="shared" si="0"/>
        <v>1181987</v>
      </c>
      <c r="H67" s="75">
        <v>1132330</v>
      </c>
      <c r="I67" s="56">
        <v>20824</v>
      </c>
      <c r="J67" s="76">
        <f t="shared" si="1"/>
        <v>1153154</v>
      </c>
      <c r="K67" s="116"/>
      <c r="L67" s="116"/>
      <c r="M67" s="116"/>
      <c r="N67" s="116"/>
    </row>
    <row r="68" spans="1:14" ht="15.75">
      <c r="A68" s="118"/>
      <c r="B68" s="119" t="s">
        <v>331</v>
      </c>
      <c r="C68" s="120" t="s">
        <v>102</v>
      </c>
      <c r="D68" s="122"/>
      <c r="E68" s="56">
        <v>0</v>
      </c>
      <c r="F68" s="74">
        <v>0</v>
      </c>
      <c r="G68" s="56">
        <f t="shared" si="0"/>
        <v>0</v>
      </c>
      <c r="H68" s="74">
        <v>0</v>
      </c>
      <c r="I68" s="56">
        <v>0</v>
      </c>
      <c r="J68" s="76">
        <f t="shared" si="1"/>
        <v>0</v>
      </c>
      <c r="K68" s="116"/>
      <c r="L68" s="116"/>
      <c r="M68" s="116"/>
      <c r="N68" s="116"/>
    </row>
    <row r="69" spans="1:14" ht="15.75">
      <c r="A69" s="118"/>
      <c r="B69" s="119" t="s">
        <v>332</v>
      </c>
      <c r="C69" s="120" t="s">
        <v>103</v>
      </c>
      <c r="D69" s="121"/>
      <c r="E69" s="56">
        <v>16141144</v>
      </c>
      <c r="F69" s="74">
        <v>1687</v>
      </c>
      <c r="G69" s="56">
        <f t="shared" si="0"/>
        <v>16142831</v>
      </c>
      <c r="H69" s="74">
        <f>13446598-(163862*0.8)</f>
        <v>13315508.4</v>
      </c>
      <c r="I69" s="56">
        <v>0</v>
      </c>
      <c r="J69" s="76">
        <f t="shared" si="1"/>
        <v>13315508.4</v>
      </c>
      <c r="K69" s="74"/>
      <c r="L69" s="75"/>
      <c r="M69" s="116"/>
      <c r="N69" s="116"/>
    </row>
    <row r="70" spans="1:14" ht="15.75">
      <c r="A70" s="118"/>
      <c r="B70" s="119" t="s">
        <v>333</v>
      </c>
      <c r="C70" s="120" t="s">
        <v>104</v>
      </c>
      <c r="D70" s="122"/>
      <c r="E70" s="56">
        <v>492723</v>
      </c>
      <c r="F70" s="74">
        <v>138168</v>
      </c>
      <c r="G70" s="56">
        <f t="shared" si="0"/>
        <v>630891</v>
      </c>
      <c r="H70" s="74">
        <f>326699+(247182*0.8)</f>
        <v>524444.6</v>
      </c>
      <c r="I70" s="56">
        <v>109468</v>
      </c>
      <c r="J70" s="76">
        <f t="shared" si="1"/>
        <v>633912.6</v>
      </c>
      <c r="K70" s="116"/>
      <c r="L70" s="116"/>
      <c r="M70" s="116"/>
      <c r="N70" s="116"/>
    </row>
    <row r="71" spans="1:14" ht="15.75">
      <c r="A71" s="118"/>
      <c r="B71" s="119" t="s">
        <v>334</v>
      </c>
      <c r="C71" s="120" t="s">
        <v>111</v>
      </c>
      <c r="D71" s="122"/>
      <c r="E71" s="56">
        <f>+E72+E73</f>
        <v>1853951</v>
      </c>
      <c r="F71" s="56">
        <f>+F72+F73</f>
        <v>0</v>
      </c>
      <c r="G71" s="56">
        <f t="shared" si="0"/>
        <v>1853951</v>
      </c>
      <c r="H71" s="56">
        <f>+H72+H73</f>
        <v>3314434</v>
      </c>
      <c r="I71" s="56">
        <f>+I72+I73</f>
        <v>0</v>
      </c>
      <c r="J71" s="76">
        <f t="shared" si="1"/>
        <v>3314434</v>
      </c>
      <c r="K71" s="116"/>
      <c r="L71" s="116"/>
      <c r="M71" s="116"/>
      <c r="N71" s="116"/>
    </row>
    <row r="72" spans="1:14" ht="15.75">
      <c r="A72" s="118"/>
      <c r="B72" s="119" t="s">
        <v>335</v>
      </c>
      <c r="C72" s="134" t="s">
        <v>502</v>
      </c>
      <c r="D72" s="121"/>
      <c r="E72" s="56">
        <v>0</v>
      </c>
      <c r="F72" s="56">
        <v>0</v>
      </c>
      <c r="G72" s="56">
        <f t="shared" si="0"/>
        <v>0</v>
      </c>
      <c r="H72" s="56">
        <v>0</v>
      </c>
      <c r="I72" s="56">
        <v>0</v>
      </c>
      <c r="J72" s="76">
        <f t="shared" si="1"/>
        <v>0</v>
      </c>
      <c r="K72" s="116"/>
      <c r="L72" s="116"/>
      <c r="M72" s="116"/>
      <c r="N72" s="116"/>
    </row>
    <row r="73" spans="1:14" s="117" customFormat="1" ht="15.75">
      <c r="A73" s="118"/>
      <c r="B73" s="119" t="s">
        <v>336</v>
      </c>
      <c r="C73" s="134" t="s">
        <v>503</v>
      </c>
      <c r="D73" s="121"/>
      <c r="E73" s="56">
        <v>1853951</v>
      </c>
      <c r="F73" s="56">
        <v>0</v>
      </c>
      <c r="G73" s="56">
        <f t="shared" si="0"/>
        <v>1853951</v>
      </c>
      <c r="H73" s="56">
        <f>3381090-(83320*0.8)</f>
        <v>3314434</v>
      </c>
      <c r="I73" s="56">
        <v>0</v>
      </c>
      <c r="J73" s="76">
        <f t="shared" si="1"/>
        <v>3314434</v>
      </c>
      <c r="K73" s="74"/>
      <c r="L73" s="75"/>
      <c r="M73" s="116"/>
      <c r="N73" s="116"/>
    </row>
    <row r="74" spans="1:14" ht="15.75">
      <c r="A74" s="118"/>
      <c r="B74" s="119" t="s">
        <v>337</v>
      </c>
      <c r="C74" s="134" t="s">
        <v>504</v>
      </c>
      <c r="D74" s="121"/>
      <c r="E74" s="56">
        <v>179747</v>
      </c>
      <c r="F74" s="56">
        <v>0</v>
      </c>
      <c r="G74" s="56">
        <f t="shared" si="0"/>
        <v>179747</v>
      </c>
      <c r="H74" s="56">
        <v>162818</v>
      </c>
      <c r="I74" s="56">
        <v>0</v>
      </c>
      <c r="J74" s="76">
        <f t="shared" si="1"/>
        <v>162818</v>
      </c>
      <c r="K74" s="116"/>
      <c r="L74" s="116"/>
      <c r="M74" s="116"/>
      <c r="N74" s="116"/>
    </row>
    <row r="75" spans="1:14" ht="15.75">
      <c r="A75" s="118"/>
      <c r="B75" s="119"/>
      <c r="C75" s="134"/>
      <c r="D75" s="122"/>
      <c r="E75" s="140"/>
      <c r="F75" s="140"/>
      <c r="G75" s="71"/>
      <c r="H75" s="140"/>
      <c r="I75" s="140"/>
      <c r="J75" s="72"/>
      <c r="K75" s="116"/>
      <c r="L75" s="116"/>
      <c r="M75" s="116"/>
      <c r="N75" s="116"/>
    </row>
    <row r="76" spans="1:14" ht="15.75">
      <c r="A76" s="147"/>
      <c r="B76" s="148"/>
      <c r="C76" s="149" t="s">
        <v>65</v>
      </c>
      <c r="D76" s="150"/>
      <c r="E76" s="82">
        <f aca="true" t="shared" si="2" ref="E76:J76">+E10+E13+E14+E15+E19+E23+E26+E27+E28+E29+E34+E38+E44+E48+E51+E52</f>
        <v>120032796</v>
      </c>
      <c r="F76" s="82">
        <f t="shared" si="2"/>
        <v>109226042</v>
      </c>
      <c r="G76" s="82">
        <f t="shared" si="2"/>
        <v>229258838</v>
      </c>
      <c r="H76" s="82">
        <f t="shared" si="2"/>
        <v>121129049</v>
      </c>
      <c r="I76" s="82">
        <f t="shared" si="2"/>
        <v>100353237</v>
      </c>
      <c r="J76" s="83">
        <f t="shared" si="2"/>
        <v>221482286</v>
      </c>
      <c r="K76" s="116"/>
      <c r="L76" s="116"/>
      <c r="M76" s="116"/>
      <c r="N76" s="116"/>
    </row>
    <row r="77" spans="1:14" ht="15.75">
      <c r="A77" s="151"/>
      <c r="B77" s="152"/>
      <c r="C77" s="153"/>
      <c r="D77" s="94"/>
      <c r="E77" s="90"/>
      <c r="H77" s="91"/>
      <c r="I77" s="91"/>
      <c r="J77" s="91"/>
      <c r="L77" s="116"/>
      <c r="M77" s="116"/>
      <c r="N77" s="116"/>
    </row>
    <row r="78" spans="1:12" ht="18.75">
      <c r="A78" s="120"/>
      <c r="B78" s="20" t="s">
        <v>471</v>
      </c>
      <c r="C78" s="134"/>
      <c r="D78" s="102"/>
      <c r="E78" s="90"/>
      <c r="L78" s="203"/>
    </row>
    <row r="79" spans="1:10" ht="15.75">
      <c r="A79" s="120"/>
      <c r="B79" s="86"/>
      <c r="C79" s="134"/>
      <c r="D79" s="102"/>
      <c r="E79" s="90"/>
      <c r="G79" s="87"/>
      <c r="H79" s="92"/>
      <c r="I79" s="92"/>
      <c r="J79" s="87"/>
    </row>
    <row r="80" spans="1:10" ht="15.75">
      <c r="A80" s="120"/>
      <c r="B80" s="119"/>
      <c r="C80" s="134"/>
      <c r="D80" s="102"/>
      <c r="E80" s="90"/>
      <c r="G80" s="87"/>
      <c r="J80" s="87"/>
    </row>
    <row r="81" spans="1:10" s="117" customFormat="1" ht="15.75">
      <c r="A81" s="130"/>
      <c r="B81" s="130"/>
      <c r="C81" s="131"/>
      <c r="D81" s="154"/>
      <c r="E81" s="90"/>
      <c r="F81" s="90"/>
      <c r="G81" s="24"/>
      <c r="H81" s="24"/>
      <c r="I81" s="24"/>
      <c r="J81" s="92"/>
    </row>
    <row r="82" spans="1:10" s="117" customFormat="1" ht="15.75">
      <c r="A82" s="130"/>
      <c r="B82" s="130"/>
      <c r="C82" s="131"/>
      <c r="D82" s="154"/>
      <c r="E82" s="90"/>
      <c r="F82" s="90"/>
      <c r="G82" s="24"/>
      <c r="H82" s="24"/>
      <c r="I82" s="24"/>
      <c r="J82" s="92"/>
    </row>
    <row r="83" spans="1:10" s="117" customFormat="1" ht="15.75">
      <c r="A83" s="130"/>
      <c r="B83" s="130"/>
      <c r="C83" s="131"/>
      <c r="D83" s="154"/>
      <c r="E83" s="92"/>
      <c r="F83" s="90"/>
      <c r="G83" s="24"/>
      <c r="H83" s="24"/>
      <c r="I83" s="24"/>
      <c r="J83" s="92"/>
    </row>
    <row r="84" spans="1:10" s="117" customFormat="1" ht="15.75">
      <c r="A84" s="130"/>
      <c r="B84" s="130"/>
      <c r="C84" s="130"/>
      <c r="D84" s="154"/>
      <c r="E84" s="92"/>
      <c r="F84" s="90"/>
      <c r="G84" s="24"/>
      <c r="H84" s="24"/>
      <c r="I84" s="24"/>
      <c r="J84" s="92"/>
    </row>
    <row r="85" spans="1:24" s="117" customFormat="1" ht="15.75">
      <c r="A85" s="130"/>
      <c r="B85" s="133"/>
      <c r="C85" s="130"/>
      <c r="D85" s="154"/>
      <c r="E85" s="92"/>
      <c r="F85" s="90"/>
      <c r="G85" s="24"/>
      <c r="H85" s="24"/>
      <c r="I85" s="24"/>
      <c r="J85" s="92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</row>
    <row r="86" spans="1:24" s="117" customFormat="1" ht="15.75">
      <c r="A86" s="130"/>
      <c r="B86" s="133"/>
      <c r="C86" s="130"/>
      <c r="D86" s="154"/>
      <c r="E86" s="92"/>
      <c r="F86" s="90"/>
      <c r="G86" s="24"/>
      <c r="H86" s="24"/>
      <c r="I86" s="24"/>
      <c r="J86" s="92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s="117" customFormat="1" ht="15.75">
      <c r="A87" s="130"/>
      <c r="B87" s="130"/>
      <c r="C87" s="131"/>
      <c r="D87" s="154"/>
      <c r="E87" s="92"/>
      <c r="F87" s="90"/>
      <c r="G87" s="24"/>
      <c r="H87" s="24"/>
      <c r="I87" s="24"/>
      <c r="J87" s="92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117" customFormat="1" ht="15.75">
      <c r="A88" s="155"/>
      <c r="B88" s="155"/>
      <c r="C88" s="155"/>
      <c r="D88" s="102"/>
      <c r="E88" s="92"/>
      <c r="F88" s="90"/>
      <c r="G88" s="24"/>
      <c r="H88" s="24"/>
      <c r="I88" s="24"/>
      <c r="J88" s="92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</row>
    <row r="89" spans="1:24" ht="15.75">
      <c r="A89" s="156"/>
      <c r="B89" s="156"/>
      <c r="C89" s="156"/>
      <c r="D89" s="102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</row>
    <row r="90" spans="1:24" ht="15.75">
      <c r="A90" s="156"/>
      <c r="B90" s="156"/>
      <c r="C90" s="156"/>
      <c r="D90" s="102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</row>
    <row r="91" spans="1:24" s="117" customFormat="1" ht="15.75">
      <c r="A91" s="155"/>
      <c r="B91" s="155"/>
      <c r="C91" s="155"/>
      <c r="D91" s="102"/>
      <c r="E91" s="92"/>
      <c r="F91" s="90"/>
      <c r="G91" s="24"/>
      <c r="H91" s="24"/>
      <c r="I91" s="24"/>
      <c r="J91" s="92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</row>
    <row r="92" spans="1:24" ht="15.75">
      <c r="A92" s="156"/>
      <c r="B92" s="156"/>
      <c r="C92" s="156"/>
      <c r="D92" s="102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</row>
    <row r="93" spans="1:24" ht="15.75">
      <c r="A93" s="156"/>
      <c r="B93" s="156"/>
      <c r="C93" s="156"/>
      <c r="D93" s="102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</row>
    <row r="94" spans="1:24" ht="15.75">
      <c r="A94" s="156"/>
      <c r="B94" s="156"/>
      <c r="C94" s="156"/>
      <c r="D94" s="102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</row>
    <row r="95" spans="1:24" ht="15.75">
      <c r="A95" s="156"/>
      <c r="B95" s="156"/>
      <c r="C95" s="156"/>
      <c r="D95" s="102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</row>
    <row r="96" spans="1:24" ht="15.75">
      <c r="A96" s="120"/>
      <c r="B96" s="120"/>
      <c r="C96" s="134"/>
      <c r="D96" s="102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</row>
    <row r="97" spans="1:4" ht="18.75">
      <c r="A97" s="120"/>
      <c r="B97" s="120"/>
      <c r="C97" s="157"/>
      <c r="D97" s="102"/>
    </row>
    <row r="98" spans="1:4" ht="15.75">
      <c r="A98" s="120"/>
      <c r="B98" s="120"/>
      <c r="C98" s="134"/>
      <c r="D98" s="102"/>
    </row>
    <row r="99" spans="1:4" ht="15.75">
      <c r="A99" s="120"/>
      <c r="B99" s="120"/>
      <c r="C99" s="134"/>
      <c r="D99" s="102"/>
    </row>
    <row r="100" spans="1:4" ht="15.75">
      <c r="A100" s="120"/>
      <c r="B100" s="120"/>
      <c r="C100" s="158"/>
      <c r="D100" s="154"/>
    </row>
    <row r="101" spans="1:4" ht="15.75">
      <c r="A101" s="120"/>
      <c r="B101" s="120"/>
      <c r="C101" s="134"/>
      <c r="D101" s="102"/>
    </row>
    <row r="102" spans="1:4" ht="18.75">
      <c r="A102" s="120"/>
      <c r="B102" s="120"/>
      <c r="C102" s="157"/>
      <c r="D102" s="102"/>
    </row>
    <row r="103" spans="1:4" ht="15.75">
      <c r="A103" s="120"/>
      <c r="B103" s="120"/>
      <c r="C103" s="134"/>
      <c r="D103" s="102"/>
    </row>
  </sheetData>
  <sheetProtection/>
  <mergeCells count="1">
    <mergeCell ref="E5:J6"/>
  </mergeCells>
  <printOptions/>
  <pageMargins left="0.38" right="0.2755905511811024" top="0.4330708661417323" bottom="1.06" header="0.35433070866141736" footer="0.37"/>
  <pageSetup fitToHeight="1" fitToWidth="1" horizontalDpi="600" verticalDpi="600" orientation="portrait" paperSize="9" scale="52" r:id="rId1"/>
  <headerFooter alignWithMargins="0">
    <oddFooter>&amp;C&amp;"Times New Roman,Normal"&amp;16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01"/>
  <sheetViews>
    <sheetView showGridLines="0" tabSelected="1" zoomScale="70" zoomScaleNormal="70"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92" sqref="F92"/>
    </sheetView>
  </sheetViews>
  <sheetFormatPr defaultColWidth="9.140625" defaultRowHeight="12.75"/>
  <cols>
    <col min="1" max="1" width="2.00390625" style="98" customWidth="1"/>
    <col min="2" max="2" width="11.28125" style="98" bestFit="1" customWidth="1"/>
    <col min="3" max="3" width="62.421875" style="98" customWidth="1"/>
    <col min="4" max="4" width="8.7109375" style="98" customWidth="1"/>
    <col min="5" max="5" width="16.00390625" style="219" customWidth="1"/>
    <col min="6" max="6" width="14.7109375" style="98" customWidth="1"/>
    <col min="7" max="7" width="16.421875" style="98" bestFit="1" customWidth="1"/>
    <col min="8" max="9" width="14.7109375" style="98" customWidth="1"/>
    <col min="10" max="10" width="16.140625" style="98" customWidth="1"/>
    <col min="11" max="11" width="11.00390625" style="98" bestFit="1" customWidth="1"/>
    <col min="12" max="12" width="10.421875" style="98" bestFit="1" customWidth="1"/>
    <col min="13" max="15" width="12.00390625" style="98" bestFit="1" customWidth="1"/>
    <col min="16" max="16" width="9.140625" style="98" customWidth="1"/>
    <col min="17" max="17" width="19.8515625" style="98" bestFit="1" customWidth="1"/>
    <col min="18" max="16384" width="9.140625" style="98" customWidth="1"/>
  </cols>
  <sheetData>
    <row r="2" spans="1:10" ht="20.25">
      <c r="A2" s="4" t="s">
        <v>429</v>
      </c>
      <c r="B2" s="160"/>
      <c r="C2" s="160"/>
      <c r="D2" s="160"/>
      <c r="E2" s="161"/>
      <c r="F2" s="162"/>
      <c r="G2" s="162"/>
      <c r="H2" s="162"/>
      <c r="I2" s="162"/>
      <c r="J2" s="163"/>
    </row>
    <row r="3" spans="1:10" ht="20.25">
      <c r="A3" s="10" t="s">
        <v>672</v>
      </c>
      <c r="B3" s="164"/>
      <c r="C3" s="164"/>
      <c r="D3" s="164"/>
      <c r="E3" s="165"/>
      <c r="F3" s="156"/>
      <c r="G3" s="156"/>
      <c r="H3" s="156"/>
      <c r="I3" s="156"/>
      <c r="J3" s="166"/>
    </row>
    <row r="4" spans="1:10" ht="17.25" customHeight="1">
      <c r="A4" s="167"/>
      <c r="B4" s="168"/>
      <c r="C4" s="169"/>
      <c r="D4" s="169"/>
      <c r="E4" s="169"/>
      <c r="F4" s="169"/>
      <c r="G4" s="169"/>
      <c r="H4" s="169"/>
      <c r="I4" s="169"/>
      <c r="J4" s="170"/>
    </row>
    <row r="5" spans="1:10" ht="15.75" customHeight="1">
      <c r="A5" s="171"/>
      <c r="B5" s="172"/>
      <c r="C5" s="173"/>
      <c r="D5" s="581" t="s">
        <v>86</v>
      </c>
      <c r="E5" s="174"/>
      <c r="F5" s="173"/>
      <c r="G5" s="173"/>
      <c r="H5" s="173"/>
      <c r="I5" s="173"/>
      <c r="J5" s="175"/>
    </row>
    <row r="6" spans="1:10" ht="16.5" customHeight="1">
      <c r="A6" s="171"/>
      <c r="B6" s="176"/>
      <c r="C6" s="177"/>
      <c r="D6" s="582"/>
      <c r="E6" s="578" t="s">
        <v>618</v>
      </c>
      <c r="F6" s="579"/>
      <c r="G6" s="579"/>
      <c r="H6" s="579"/>
      <c r="I6" s="579"/>
      <c r="J6" s="580"/>
    </row>
    <row r="7" spans="1:10" ht="16.5" customHeight="1">
      <c r="A7" s="171"/>
      <c r="B7" s="178"/>
      <c r="C7" s="177"/>
      <c r="D7" s="582"/>
      <c r="E7" s="572" t="s">
        <v>431</v>
      </c>
      <c r="F7" s="573"/>
      <c r="G7" s="574"/>
      <c r="H7" s="575" t="s">
        <v>430</v>
      </c>
      <c r="I7" s="576"/>
      <c r="J7" s="577"/>
    </row>
    <row r="8" spans="1:46" ht="15" customHeight="1">
      <c r="A8" s="171"/>
      <c r="B8" s="179"/>
      <c r="C8" s="180"/>
      <c r="D8" s="582"/>
      <c r="E8" s="181"/>
      <c r="F8" s="37" t="str">
        <f>a!F9</f>
        <v>30 Haziran 2014</v>
      </c>
      <c r="G8" s="182"/>
      <c r="H8" s="183"/>
      <c r="I8" s="37" t="str">
        <f>a!I9</f>
        <v>31 Aralık 2013</v>
      </c>
      <c r="J8" s="184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</row>
    <row r="9" spans="1:46" ht="4.5" customHeight="1">
      <c r="A9" s="171"/>
      <c r="B9" s="179"/>
      <c r="C9" s="180"/>
      <c r="D9" s="582"/>
      <c r="E9" s="186"/>
      <c r="F9" s="187"/>
      <c r="G9" s="188"/>
      <c r="H9" s="463"/>
      <c r="I9" s="187"/>
      <c r="J9" s="189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</row>
    <row r="10" spans="1:36" ht="13.5" customHeight="1">
      <c r="A10" s="171"/>
      <c r="B10" s="164"/>
      <c r="C10" s="179"/>
      <c r="D10" s="582"/>
      <c r="E10" s="190" t="s">
        <v>117</v>
      </c>
      <c r="F10" s="191" t="s">
        <v>118</v>
      </c>
      <c r="G10" s="191" t="s">
        <v>475</v>
      </c>
      <c r="H10" s="192" t="s">
        <v>117</v>
      </c>
      <c r="I10" s="191" t="s">
        <v>118</v>
      </c>
      <c r="J10" s="193" t="s">
        <v>475</v>
      </c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</row>
    <row r="11" spans="1:10" ht="0.75" customHeight="1">
      <c r="A11" s="167"/>
      <c r="B11" s="195"/>
      <c r="C11" s="196"/>
      <c r="D11" s="197"/>
      <c r="E11" s="198"/>
      <c r="F11" s="197"/>
      <c r="G11" s="199"/>
      <c r="H11" s="200"/>
      <c r="I11" s="197"/>
      <c r="J11" s="201"/>
    </row>
    <row r="12" spans="1:19" ht="15.75">
      <c r="A12" s="171"/>
      <c r="B12" s="130" t="s">
        <v>133</v>
      </c>
      <c r="C12" s="130"/>
      <c r="D12" s="202"/>
      <c r="E12" s="115">
        <f>+E13+E32+E50</f>
        <v>112710419</v>
      </c>
      <c r="F12" s="115">
        <f>+F13+F32+F50</f>
        <v>153737599</v>
      </c>
      <c r="G12" s="115">
        <f>+E12+F12</f>
        <v>266448018</v>
      </c>
      <c r="H12" s="115">
        <f>+H13+H32+H50</f>
        <v>106001199</v>
      </c>
      <c r="I12" s="115">
        <f>+I13+I32+I50</f>
        <v>164304183</v>
      </c>
      <c r="J12" s="467">
        <f>+H12+I12</f>
        <v>270305382</v>
      </c>
      <c r="K12" s="203"/>
      <c r="L12" s="203"/>
      <c r="M12" s="203"/>
      <c r="N12" s="203"/>
      <c r="O12" s="203"/>
      <c r="Q12" s="204"/>
      <c r="R12" s="204"/>
      <c r="S12" s="204"/>
    </row>
    <row r="13" spans="1:15" ht="15.75">
      <c r="A13" s="171"/>
      <c r="B13" s="130" t="s">
        <v>14</v>
      </c>
      <c r="C13" s="130" t="s">
        <v>134</v>
      </c>
      <c r="D13" s="205" t="s">
        <v>459</v>
      </c>
      <c r="E13" s="45">
        <f>+E14+E18+E21+E24+E25+SUM(E28:E31)</f>
        <v>11324598</v>
      </c>
      <c r="F13" s="45">
        <f>+F14+F18+F21+F24+F25+SUM(F28:F31)</f>
        <v>22622567</v>
      </c>
      <c r="G13" s="45">
        <f>+E13+F13</f>
        <v>33947165</v>
      </c>
      <c r="H13" s="45">
        <f>+H14+H18+H21+H24+H25+SUM(H28:H31)</f>
        <v>9959793</v>
      </c>
      <c r="I13" s="45">
        <f>+I14+I18+I21+I24+I25+SUM(I28:I31)</f>
        <v>24220283</v>
      </c>
      <c r="J13" s="46">
        <f>+H13+I13</f>
        <v>34180076</v>
      </c>
      <c r="K13" s="203"/>
      <c r="L13" s="203"/>
      <c r="M13" s="203"/>
      <c r="N13" s="203"/>
      <c r="O13" s="203"/>
    </row>
    <row r="14" spans="1:15" ht="15.75">
      <c r="A14" s="171"/>
      <c r="B14" s="206" t="s">
        <v>38</v>
      </c>
      <c r="C14" s="120" t="s">
        <v>135</v>
      </c>
      <c r="D14" s="207"/>
      <c r="E14" s="56">
        <f>+SUM(E15:E17)</f>
        <v>11311157</v>
      </c>
      <c r="F14" s="56">
        <f>+SUM(F15:F17)</f>
        <v>13278029</v>
      </c>
      <c r="G14" s="56">
        <f>+E14+F14</f>
        <v>24589186</v>
      </c>
      <c r="H14" s="56">
        <f>SUM(H15:H17)</f>
        <v>9952371</v>
      </c>
      <c r="I14" s="56">
        <f>SUM(I15:I17)</f>
        <v>13925359</v>
      </c>
      <c r="J14" s="76">
        <f>+H14+I14</f>
        <v>23877730</v>
      </c>
      <c r="K14" s="203"/>
      <c r="L14" s="203"/>
      <c r="M14" s="203"/>
      <c r="N14" s="203"/>
      <c r="O14" s="203"/>
    </row>
    <row r="15" spans="1:15" ht="15.75">
      <c r="A15" s="171"/>
      <c r="B15" s="206" t="s">
        <v>68</v>
      </c>
      <c r="C15" s="120" t="s">
        <v>136</v>
      </c>
      <c r="D15" s="207"/>
      <c r="E15" s="56">
        <v>0</v>
      </c>
      <c r="F15" s="56">
        <v>800882</v>
      </c>
      <c r="G15" s="56">
        <f aca="true" t="shared" si="0" ref="G15:G54">+E15+F15</f>
        <v>800882</v>
      </c>
      <c r="H15" s="56">
        <v>0</v>
      </c>
      <c r="I15" s="56">
        <v>845257</v>
      </c>
      <c r="J15" s="76">
        <f aca="true" t="shared" si="1" ref="J15:J55">+H15+I15</f>
        <v>845257</v>
      </c>
      <c r="K15" s="203"/>
      <c r="L15" s="203"/>
      <c r="M15" s="203"/>
      <c r="N15" s="203"/>
      <c r="O15" s="203"/>
    </row>
    <row r="16" spans="1:15" ht="15.75">
      <c r="A16" s="171"/>
      <c r="B16" s="206" t="s">
        <v>69</v>
      </c>
      <c r="C16" s="120" t="s">
        <v>137</v>
      </c>
      <c r="D16" s="207"/>
      <c r="E16" s="56">
        <v>1513395</v>
      </c>
      <c r="F16" s="56">
        <v>547849</v>
      </c>
      <c r="G16" s="56">
        <f t="shared" si="0"/>
        <v>2061244</v>
      </c>
      <c r="H16" s="56">
        <v>1134793</v>
      </c>
      <c r="I16" s="56">
        <v>334609</v>
      </c>
      <c r="J16" s="76">
        <f t="shared" si="1"/>
        <v>1469402</v>
      </c>
      <c r="K16" s="203"/>
      <c r="L16" s="203"/>
      <c r="M16" s="203"/>
      <c r="N16" s="203"/>
      <c r="O16" s="203"/>
    </row>
    <row r="17" spans="1:15" ht="15.75">
      <c r="A17" s="171"/>
      <c r="B17" s="208" t="s">
        <v>70</v>
      </c>
      <c r="C17" s="120" t="s">
        <v>138</v>
      </c>
      <c r="D17" s="207"/>
      <c r="E17" s="56">
        <v>9797762</v>
      </c>
      <c r="F17" s="56">
        <v>11929298</v>
      </c>
      <c r="G17" s="56">
        <f t="shared" si="0"/>
        <v>21727060</v>
      </c>
      <c r="H17" s="56">
        <v>8817578</v>
      </c>
      <c r="I17" s="56">
        <v>12745493</v>
      </c>
      <c r="J17" s="76">
        <f t="shared" si="1"/>
        <v>21563071</v>
      </c>
      <c r="K17" s="203"/>
      <c r="L17" s="203"/>
      <c r="M17" s="203"/>
      <c r="N17" s="203"/>
      <c r="O17" s="203"/>
    </row>
    <row r="18" spans="1:15" ht="15.75">
      <c r="A18" s="171"/>
      <c r="B18" s="206" t="s">
        <v>37</v>
      </c>
      <c r="C18" s="120" t="s">
        <v>139</v>
      </c>
      <c r="D18" s="207"/>
      <c r="E18" s="56">
        <f>+E19+E20</f>
        <v>13029</v>
      </c>
      <c r="F18" s="56">
        <f>+F19+F20</f>
        <v>800534</v>
      </c>
      <c r="G18" s="56">
        <f t="shared" si="0"/>
        <v>813563</v>
      </c>
      <c r="H18" s="56">
        <f>+H19+H20</f>
        <v>6898</v>
      </c>
      <c r="I18" s="56">
        <f>+I19+I20</f>
        <v>631191</v>
      </c>
      <c r="J18" s="76">
        <f t="shared" si="1"/>
        <v>638089</v>
      </c>
      <c r="K18" s="203"/>
      <c r="L18" s="203"/>
      <c r="M18" s="203"/>
      <c r="N18" s="203"/>
      <c r="O18" s="203"/>
    </row>
    <row r="19" spans="1:15" ht="15.75">
      <c r="A19" s="171"/>
      <c r="B19" s="206" t="s">
        <v>232</v>
      </c>
      <c r="C19" s="120" t="s">
        <v>140</v>
      </c>
      <c r="D19" s="207"/>
      <c r="E19" s="56">
        <v>13029</v>
      </c>
      <c r="F19" s="56">
        <v>800534</v>
      </c>
      <c r="G19" s="56">
        <f t="shared" si="0"/>
        <v>813563</v>
      </c>
      <c r="H19" s="56">
        <v>6898</v>
      </c>
      <c r="I19" s="56">
        <v>631191</v>
      </c>
      <c r="J19" s="76">
        <f t="shared" si="1"/>
        <v>638089</v>
      </c>
      <c r="K19" s="203"/>
      <c r="L19" s="203"/>
      <c r="M19" s="203"/>
      <c r="N19" s="203"/>
      <c r="O19" s="203"/>
    </row>
    <row r="20" spans="1:15" ht="15.75">
      <c r="A20" s="171"/>
      <c r="B20" s="206" t="s">
        <v>233</v>
      </c>
      <c r="C20" s="120" t="s">
        <v>141</v>
      </c>
      <c r="D20" s="207"/>
      <c r="E20" s="56">
        <v>0</v>
      </c>
      <c r="F20" s="56">
        <v>0</v>
      </c>
      <c r="G20" s="56">
        <f t="shared" si="0"/>
        <v>0</v>
      </c>
      <c r="H20" s="56">
        <v>0</v>
      </c>
      <c r="I20" s="56">
        <v>0</v>
      </c>
      <c r="J20" s="76">
        <f t="shared" si="1"/>
        <v>0</v>
      </c>
      <c r="K20" s="203"/>
      <c r="L20" s="203"/>
      <c r="M20" s="203"/>
      <c r="N20" s="203"/>
      <c r="O20" s="203"/>
    </row>
    <row r="21" spans="1:15" ht="15.75">
      <c r="A21" s="171"/>
      <c r="B21" s="206" t="s">
        <v>39</v>
      </c>
      <c r="C21" s="120" t="s">
        <v>142</v>
      </c>
      <c r="D21" s="207"/>
      <c r="E21" s="56">
        <f>+E22+E23</f>
        <v>412</v>
      </c>
      <c r="F21" s="56">
        <f>+F22+F23</f>
        <v>8464956</v>
      </c>
      <c r="G21" s="56">
        <f t="shared" si="0"/>
        <v>8465368</v>
      </c>
      <c r="H21" s="56">
        <f>+H22+H23</f>
        <v>524</v>
      </c>
      <c r="I21" s="56">
        <f>+I22+I23</f>
        <v>9583809</v>
      </c>
      <c r="J21" s="76">
        <f t="shared" si="1"/>
        <v>9584333</v>
      </c>
      <c r="K21" s="203"/>
      <c r="L21" s="203"/>
      <c r="M21" s="203"/>
      <c r="N21" s="203"/>
      <c r="O21" s="203"/>
    </row>
    <row r="22" spans="1:15" ht="15.75">
      <c r="A22" s="171"/>
      <c r="B22" s="206" t="s">
        <v>626</v>
      </c>
      <c r="C22" s="120" t="s">
        <v>143</v>
      </c>
      <c r="D22" s="207"/>
      <c r="E22" s="56">
        <v>0</v>
      </c>
      <c r="F22" s="56">
        <v>0</v>
      </c>
      <c r="G22" s="56">
        <f t="shared" si="0"/>
        <v>0</v>
      </c>
      <c r="H22" s="56">
        <v>0</v>
      </c>
      <c r="I22" s="56">
        <v>0</v>
      </c>
      <c r="J22" s="76">
        <f t="shared" si="1"/>
        <v>0</v>
      </c>
      <c r="K22" s="203"/>
      <c r="L22" s="203"/>
      <c r="M22" s="203"/>
      <c r="N22" s="203"/>
      <c r="O22" s="203"/>
    </row>
    <row r="23" spans="1:15" ht="15.75">
      <c r="A23" s="171"/>
      <c r="B23" s="206" t="s">
        <v>627</v>
      </c>
      <c r="C23" s="120" t="s">
        <v>144</v>
      </c>
      <c r="D23" s="207"/>
      <c r="E23" s="56">
        <v>412</v>
      </c>
      <c r="F23" s="56">
        <v>8464956</v>
      </c>
      <c r="G23" s="56">
        <f t="shared" si="0"/>
        <v>8465368</v>
      </c>
      <c r="H23" s="56">
        <v>524</v>
      </c>
      <c r="I23" s="56">
        <v>9583809</v>
      </c>
      <c r="J23" s="76">
        <f t="shared" si="1"/>
        <v>9584333</v>
      </c>
      <c r="K23" s="203"/>
      <c r="L23" s="203"/>
      <c r="M23" s="203"/>
      <c r="N23" s="203"/>
      <c r="O23" s="203"/>
    </row>
    <row r="24" spans="1:15" ht="15.75">
      <c r="A24" s="171"/>
      <c r="B24" s="206" t="s">
        <v>40</v>
      </c>
      <c r="C24" s="120" t="s">
        <v>145</v>
      </c>
      <c r="D24" s="207"/>
      <c r="E24" s="56">
        <v>0</v>
      </c>
      <c r="F24" s="56">
        <v>0</v>
      </c>
      <c r="G24" s="56">
        <f t="shared" si="0"/>
        <v>0</v>
      </c>
      <c r="H24" s="56">
        <v>0</v>
      </c>
      <c r="I24" s="56">
        <v>0</v>
      </c>
      <c r="J24" s="76">
        <f t="shared" si="1"/>
        <v>0</v>
      </c>
      <c r="K24" s="203"/>
      <c r="L24" s="203"/>
      <c r="M24" s="203"/>
      <c r="N24" s="203"/>
      <c r="O24" s="203"/>
    </row>
    <row r="25" spans="1:15" ht="15.75">
      <c r="A25" s="171"/>
      <c r="B25" s="206" t="s">
        <v>59</v>
      </c>
      <c r="C25" s="120" t="s">
        <v>146</v>
      </c>
      <c r="D25" s="207"/>
      <c r="E25" s="56">
        <f>+E26+E27</f>
        <v>0</v>
      </c>
      <c r="F25" s="56">
        <f>+F26+F27</f>
        <v>0</v>
      </c>
      <c r="G25" s="56">
        <f>+E25+F25</f>
        <v>0</v>
      </c>
      <c r="H25" s="56">
        <v>0</v>
      </c>
      <c r="I25" s="56">
        <v>0</v>
      </c>
      <c r="J25" s="76">
        <f t="shared" si="1"/>
        <v>0</v>
      </c>
      <c r="K25" s="203"/>
      <c r="L25" s="203"/>
      <c r="M25" s="203"/>
      <c r="N25" s="203"/>
      <c r="O25" s="203"/>
    </row>
    <row r="26" spans="1:15" ht="15.75">
      <c r="A26" s="171"/>
      <c r="B26" s="206" t="s">
        <v>409</v>
      </c>
      <c r="C26" s="120" t="s">
        <v>147</v>
      </c>
      <c r="D26" s="207"/>
      <c r="E26" s="56">
        <v>0</v>
      </c>
      <c r="F26" s="56">
        <v>0</v>
      </c>
      <c r="G26" s="56">
        <f t="shared" si="0"/>
        <v>0</v>
      </c>
      <c r="H26" s="56">
        <v>0</v>
      </c>
      <c r="I26" s="56">
        <v>0</v>
      </c>
      <c r="J26" s="76">
        <f t="shared" si="1"/>
        <v>0</v>
      </c>
      <c r="K26" s="203"/>
      <c r="L26" s="203"/>
      <c r="M26" s="203"/>
      <c r="N26" s="203"/>
      <c r="O26" s="203"/>
    </row>
    <row r="27" spans="1:15" ht="15.75">
      <c r="A27" s="171"/>
      <c r="B27" s="206" t="s">
        <v>410</v>
      </c>
      <c r="C27" s="120" t="s">
        <v>148</v>
      </c>
      <c r="D27" s="207"/>
      <c r="E27" s="56">
        <v>0</v>
      </c>
      <c r="F27" s="56">
        <v>0</v>
      </c>
      <c r="G27" s="56">
        <f t="shared" si="0"/>
        <v>0</v>
      </c>
      <c r="H27" s="56">
        <v>0</v>
      </c>
      <c r="I27" s="56">
        <v>0</v>
      </c>
      <c r="J27" s="76">
        <f t="shared" si="1"/>
        <v>0</v>
      </c>
      <c r="K27" s="203"/>
      <c r="L27" s="203"/>
      <c r="M27" s="203"/>
      <c r="N27" s="203"/>
      <c r="O27" s="203"/>
    </row>
    <row r="28" spans="1:15" ht="15.75">
      <c r="A28" s="171"/>
      <c r="B28" s="206" t="s">
        <v>413</v>
      </c>
      <c r="C28" s="120" t="s">
        <v>149</v>
      </c>
      <c r="D28" s="207"/>
      <c r="E28" s="56">
        <v>0</v>
      </c>
      <c r="F28" s="56">
        <v>0</v>
      </c>
      <c r="G28" s="56">
        <f t="shared" si="0"/>
        <v>0</v>
      </c>
      <c r="H28" s="56">
        <v>0</v>
      </c>
      <c r="I28" s="56">
        <v>0</v>
      </c>
      <c r="J28" s="76">
        <f t="shared" si="1"/>
        <v>0</v>
      </c>
      <c r="K28" s="203"/>
      <c r="L28" s="203"/>
      <c r="M28" s="203"/>
      <c r="N28" s="203"/>
      <c r="O28" s="203"/>
    </row>
    <row r="29" spans="1:15" ht="15.75">
      <c r="A29" s="171"/>
      <c r="B29" s="206" t="s">
        <v>414</v>
      </c>
      <c r="C29" s="27" t="s">
        <v>150</v>
      </c>
      <c r="D29" s="207"/>
      <c r="E29" s="56">
        <v>0</v>
      </c>
      <c r="F29" s="56">
        <v>0</v>
      </c>
      <c r="G29" s="56">
        <f t="shared" si="0"/>
        <v>0</v>
      </c>
      <c r="H29" s="56">
        <v>0</v>
      </c>
      <c r="I29" s="56">
        <v>0</v>
      </c>
      <c r="J29" s="76">
        <f t="shared" si="1"/>
        <v>0</v>
      </c>
      <c r="K29" s="203"/>
      <c r="L29" s="203"/>
      <c r="M29" s="203"/>
      <c r="N29" s="203"/>
      <c r="O29" s="203"/>
    </row>
    <row r="30" spans="1:15" ht="15.75">
      <c r="A30" s="171"/>
      <c r="B30" s="206" t="s">
        <v>628</v>
      </c>
      <c r="C30" s="120" t="s">
        <v>151</v>
      </c>
      <c r="D30" s="207"/>
      <c r="E30" s="56">
        <v>0</v>
      </c>
      <c r="F30" s="56">
        <v>79048</v>
      </c>
      <c r="G30" s="56">
        <f t="shared" si="0"/>
        <v>79048</v>
      </c>
      <c r="H30" s="56">
        <v>0</v>
      </c>
      <c r="I30" s="56">
        <v>79924</v>
      </c>
      <c r="J30" s="76">
        <f t="shared" si="1"/>
        <v>79924</v>
      </c>
      <c r="K30" s="203"/>
      <c r="L30" s="203"/>
      <c r="M30" s="203"/>
      <c r="N30" s="203"/>
      <c r="O30" s="203"/>
    </row>
    <row r="31" spans="1:15" ht="15.75">
      <c r="A31" s="171"/>
      <c r="B31" s="206" t="s">
        <v>629</v>
      </c>
      <c r="C31" s="120" t="s">
        <v>152</v>
      </c>
      <c r="D31" s="207"/>
      <c r="E31" s="56">
        <v>0</v>
      </c>
      <c r="F31" s="56">
        <v>0</v>
      </c>
      <c r="G31" s="56">
        <f t="shared" si="0"/>
        <v>0</v>
      </c>
      <c r="H31" s="56">
        <v>0</v>
      </c>
      <c r="I31" s="56">
        <v>0</v>
      </c>
      <c r="J31" s="76">
        <f t="shared" si="1"/>
        <v>0</v>
      </c>
      <c r="K31" s="203"/>
      <c r="L31" s="203"/>
      <c r="M31" s="203"/>
      <c r="N31" s="203"/>
      <c r="O31" s="203"/>
    </row>
    <row r="32" spans="1:15" ht="15.75">
      <c r="A32" s="118"/>
      <c r="B32" s="209" t="s">
        <v>19</v>
      </c>
      <c r="C32" s="130" t="s">
        <v>153</v>
      </c>
      <c r="D32" s="205"/>
      <c r="E32" s="45">
        <f>+E33+E47</f>
        <v>35329630</v>
      </c>
      <c r="F32" s="45">
        <f>+F33+F47</f>
        <v>9921881</v>
      </c>
      <c r="G32" s="45">
        <f t="shared" si="0"/>
        <v>45251511</v>
      </c>
      <c r="H32" s="45">
        <f>+H33+H47</f>
        <v>34726851</v>
      </c>
      <c r="I32" s="45">
        <f>+I33+I47</f>
        <v>14570721</v>
      </c>
      <c r="J32" s="46">
        <f t="shared" si="1"/>
        <v>49297572</v>
      </c>
      <c r="K32" s="203"/>
      <c r="L32" s="203"/>
      <c r="M32" s="203"/>
      <c r="N32" s="203"/>
      <c r="O32" s="203"/>
    </row>
    <row r="33" spans="1:15" ht="15.75">
      <c r="A33" s="118"/>
      <c r="B33" s="206" t="s">
        <v>41</v>
      </c>
      <c r="C33" s="120" t="s">
        <v>154</v>
      </c>
      <c r="D33" s="207"/>
      <c r="E33" s="56">
        <f>+SUM(E34:E46)</f>
        <v>35259900</v>
      </c>
      <c r="F33" s="56">
        <f>+SUM(F34:F46)</f>
        <v>9866454</v>
      </c>
      <c r="G33" s="56">
        <f t="shared" si="0"/>
        <v>45126354</v>
      </c>
      <c r="H33" s="56">
        <f>+SUM(H34:H46)</f>
        <v>34656889</v>
      </c>
      <c r="I33" s="56">
        <f>+SUM(I34:I46)</f>
        <v>14484130</v>
      </c>
      <c r="J33" s="76">
        <f t="shared" si="1"/>
        <v>49141019</v>
      </c>
      <c r="K33" s="203"/>
      <c r="L33" s="203"/>
      <c r="M33" s="203"/>
      <c r="N33" s="203"/>
      <c r="O33" s="203"/>
    </row>
    <row r="34" spans="1:15" ht="15.75">
      <c r="A34" s="118"/>
      <c r="B34" s="206" t="s">
        <v>72</v>
      </c>
      <c r="C34" s="120" t="s">
        <v>505</v>
      </c>
      <c r="D34" s="207"/>
      <c r="E34" s="56">
        <v>668801</v>
      </c>
      <c r="F34" s="56">
        <v>2777476</v>
      </c>
      <c r="G34" s="56">
        <f t="shared" si="0"/>
        <v>3446277</v>
      </c>
      <c r="H34" s="56">
        <v>2760872</v>
      </c>
      <c r="I34" s="56">
        <v>5713419</v>
      </c>
      <c r="J34" s="76">
        <f t="shared" si="1"/>
        <v>8474291</v>
      </c>
      <c r="K34" s="203"/>
      <c r="L34" s="203"/>
      <c r="M34" s="203"/>
      <c r="N34" s="203"/>
      <c r="O34" s="203"/>
    </row>
    <row r="35" spans="1:15" ht="15.75">
      <c r="A35" s="118"/>
      <c r="B35" s="206" t="s">
        <v>73</v>
      </c>
      <c r="C35" s="120" t="s">
        <v>506</v>
      </c>
      <c r="D35" s="207"/>
      <c r="E35" s="56">
        <v>5570</v>
      </c>
      <c r="F35" s="56">
        <v>12938</v>
      </c>
      <c r="G35" s="56">
        <f t="shared" si="0"/>
        <v>18508</v>
      </c>
      <c r="H35" s="56">
        <v>0</v>
      </c>
      <c r="I35" s="56">
        <v>25822</v>
      </c>
      <c r="J35" s="76">
        <f t="shared" si="1"/>
        <v>25822</v>
      </c>
      <c r="K35" s="203"/>
      <c r="L35" s="203"/>
      <c r="M35" s="203"/>
      <c r="N35" s="203"/>
      <c r="O35" s="203"/>
    </row>
    <row r="36" spans="1:15" ht="15.75">
      <c r="A36" s="118"/>
      <c r="B36" s="206" t="s">
        <v>74</v>
      </c>
      <c r="C36" s="120" t="s">
        <v>155</v>
      </c>
      <c r="D36" s="207"/>
      <c r="E36" s="56">
        <v>0</v>
      </c>
      <c r="F36" s="56">
        <v>7674</v>
      </c>
      <c r="G36" s="56">
        <f t="shared" si="0"/>
        <v>7674</v>
      </c>
      <c r="H36" s="56">
        <v>0</v>
      </c>
      <c r="I36" s="56">
        <v>7806</v>
      </c>
      <c r="J36" s="76">
        <f t="shared" si="1"/>
        <v>7806</v>
      </c>
      <c r="K36" s="203"/>
      <c r="L36" s="203"/>
      <c r="M36" s="203"/>
      <c r="N36" s="203"/>
      <c r="O36" s="203"/>
    </row>
    <row r="37" spans="1:15" ht="15.75">
      <c r="A37" s="118"/>
      <c r="B37" s="206" t="s">
        <v>620</v>
      </c>
      <c r="C37" s="120" t="s">
        <v>156</v>
      </c>
      <c r="D37" s="207"/>
      <c r="E37" s="56">
        <v>5765007</v>
      </c>
      <c r="F37" s="56">
        <v>5964861</v>
      </c>
      <c r="G37" s="56">
        <f t="shared" si="0"/>
        <v>11729868</v>
      </c>
      <c r="H37" s="56">
        <v>5488327</v>
      </c>
      <c r="I37" s="56">
        <v>7692268</v>
      </c>
      <c r="J37" s="76">
        <f t="shared" si="1"/>
        <v>13180595</v>
      </c>
      <c r="K37" s="203"/>
      <c r="L37" s="203"/>
      <c r="M37" s="203"/>
      <c r="N37" s="203"/>
      <c r="O37" s="203"/>
    </row>
    <row r="38" spans="1:15" ht="15.75">
      <c r="A38" s="118"/>
      <c r="B38" s="206" t="s">
        <v>630</v>
      </c>
      <c r="C38" s="120" t="s">
        <v>157</v>
      </c>
      <c r="D38" s="207"/>
      <c r="E38" s="56">
        <v>0</v>
      </c>
      <c r="F38" s="56">
        <v>0</v>
      </c>
      <c r="G38" s="56">
        <f t="shared" si="0"/>
        <v>0</v>
      </c>
      <c r="H38" s="56">
        <v>0</v>
      </c>
      <c r="I38" s="56">
        <v>0</v>
      </c>
      <c r="J38" s="76">
        <f t="shared" si="1"/>
        <v>0</v>
      </c>
      <c r="K38" s="203"/>
      <c r="L38" s="203"/>
      <c r="M38" s="203"/>
      <c r="N38" s="203"/>
      <c r="O38" s="203"/>
    </row>
    <row r="39" spans="1:15" ht="15.75">
      <c r="A39" s="118"/>
      <c r="B39" s="206" t="s">
        <v>631</v>
      </c>
      <c r="C39" s="120" t="s">
        <v>158</v>
      </c>
      <c r="D39" s="207"/>
      <c r="E39" s="56">
        <v>0</v>
      </c>
      <c r="F39" s="56">
        <v>0</v>
      </c>
      <c r="G39" s="56">
        <f t="shared" si="0"/>
        <v>0</v>
      </c>
      <c r="H39" s="56">
        <v>0</v>
      </c>
      <c r="I39" s="56">
        <v>0</v>
      </c>
      <c r="J39" s="76">
        <f t="shared" si="1"/>
        <v>0</v>
      </c>
      <c r="K39" s="203"/>
      <c r="L39" s="203"/>
      <c r="M39" s="203"/>
      <c r="N39" s="203"/>
      <c r="O39" s="203"/>
    </row>
    <row r="40" spans="1:15" ht="15.75">
      <c r="A40" s="118"/>
      <c r="B40" s="206" t="s">
        <v>632</v>
      </c>
      <c r="C40" s="27" t="s">
        <v>507</v>
      </c>
      <c r="D40" s="207"/>
      <c r="E40" s="56">
        <v>2875219</v>
      </c>
      <c r="F40" s="56">
        <v>0</v>
      </c>
      <c r="G40" s="56">
        <f t="shared" si="0"/>
        <v>2875219</v>
      </c>
      <c r="H40" s="56">
        <v>2658736</v>
      </c>
      <c r="I40" s="56">
        <v>0</v>
      </c>
      <c r="J40" s="76">
        <f t="shared" si="1"/>
        <v>2658736</v>
      </c>
      <c r="K40" s="203"/>
      <c r="L40" s="203"/>
      <c r="M40" s="203"/>
      <c r="N40" s="203"/>
      <c r="O40" s="203"/>
    </row>
    <row r="41" spans="1:15" ht="15.75">
      <c r="A41" s="118"/>
      <c r="B41" s="206" t="s">
        <v>633</v>
      </c>
      <c r="C41" s="27" t="s">
        <v>159</v>
      </c>
      <c r="D41" s="207"/>
      <c r="E41" s="56">
        <v>15935</v>
      </c>
      <c r="F41" s="56">
        <v>0</v>
      </c>
      <c r="G41" s="56">
        <f t="shared" si="0"/>
        <v>15935</v>
      </c>
      <c r="H41" s="56">
        <v>15211</v>
      </c>
      <c r="I41" s="56">
        <v>0</v>
      </c>
      <c r="J41" s="76">
        <f t="shared" si="1"/>
        <v>15211</v>
      </c>
      <c r="K41" s="203"/>
      <c r="L41" s="203"/>
      <c r="M41" s="203"/>
      <c r="N41" s="203"/>
      <c r="O41" s="203"/>
    </row>
    <row r="42" spans="1:15" ht="15.75">
      <c r="A42" s="118"/>
      <c r="B42" s="206" t="s">
        <v>634</v>
      </c>
      <c r="C42" s="120" t="s">
        <v>160</v>
      </c>
      <c r="D42" s="207"/>
      <c r="E42" s="56">
        <v>24447725</v>
      </c>
      <c r="F42" s="56">
        <v>145478</v>
      </c>
      <c r="G42" s="56">
        <f t="shared" si="0"/>
        <v>24593203</v>
      </c>
      <c r="H42" s="56">
        <v>22259533</v>
      </c>
      <c r="I42" s="56">
        <v>123270</v>
      </c>
      <c r="J42" s="76">
        <f t="shared" si="1"/>
        <v>22382803</v>
      </c>
      <c r="K42" s="203"/>
      <c r="L42" s="203"/>
      <c r="M42" s="203"/>
      <c r="N42" s="203"/>
      <c r="O42" s="203"/>
    </row>
    <row r="43" spans="1:15" ht="15.75">
      <c r="A43" s="118"/>
      <c r="B43" s="206" t="s">
        <v>635</v>
      </c>
      <c r="C43" s="120" t="s">
        <v>615</v>
      </c>
      <c r="D43" s="207"/>
      <c r="E43" s="56">
        <v>7433</v>
      </c>
      <c r="F43" s="56">
        <v>0</v>
      </c>
      <c r="G43" s="56">
        <f>+E43+F43</f>
        <v>7433</v>
      </c>
      <c r="H43" s="56">
        <v>0</v>
      </c>
      <c r="I43" s="56">
        <v>0</v>
      </c>
      <c r="J43" s="76">
        <f>+H43+I43</f>
        <v>0</v>
      </c>
      <c r="K43" s="203"/>
      <c r="L43" s="203"/>
      <c r="M43" s="203"/>
      <c r="N43" s="203"/>
      <c r="O43" s="203"/>
    </row>
    <row r="44" spans="1:15" ht="15.75">
      <c r="A44" s="118"/>
      <c r="B44" s="206" t="s">
        <v>636</v>
      </c>
      <c r="C44" s="27" t="s">
        <v>161</v>
      </c>
      <c r="D44" s="207"/>
      <c r="E44" s="56">
        <v>0</v>
      </c>
      <c r="F44" s="56">
        <v>0</v>
      </c>
      <c r="G44" s="56">
        <f t="shared" si="0"/>
        <v>0</v>
      </c>
      <c r="H44" s="56">
        <v>0</v>
      </c>
      <c r="I44" s="56">
        <v>0</v>
      </c>
      <c r="J44" s="76">
        <f t="shared" si="1"/>
        <v>0</v>
      </c>
      <c r="K44" s="203"/>
      <c r="L44" s="203"/>
      <c r="M44" s="203"/>
      <c r="N44" s="203"/>
      <c r="O44" s="203"/>
    </row>
    <row r="45" spans="1:15" ht="15.75">
      <c r="A45" s="118"/>
      <c r="B45" s="206" t="s">
        <v>637</v>
      </c>
      <c r="C45" s="27" t="s">
        <v>162</v>
      </c>
      <c r="D45" s="207"/>
      <c r="E45" s="56">
        <v>0</v>
      </c>
      <c r="F45" s="56">
        <v>0</v>
      </c>
      <c r="G45" s="56">
        <f t="shared" si="0"/>
        <v>0</v>
      </c>
      <c r="H45" s="56">
        <v>0</v>
      </c>
      <c r="I45" s="56">
        <v>0</v>
      </c>
      <c r="J45" s="76">
        <f t="shared" si="1"/>
        <v>0</v>
      </c>
      <c r="K45" s="203"/>
      <c r="L45" s="203"/>
      <c r="M45" s="203"/>
      <c r="N45" s="203"/>
      <c r="O45" s="203"/>
    </row>
    <row r="46" spans="1:15" ht="15.75">
      <c r="A46" s="118"/>
      <c r="B46" s="206" t="s">
        <v>638</v>
      </c>
      <c r="C46" s="120" t="s">
        <v>163</v>
      </c>
      <c r="D46" s="207"/>
      <c r="E46" s="56">
        <v>1474210</v>
      </c>
      <c r="F46" s="56">
        <v>958027</v>
      </c>
      <c r="G46" s="56">
        <f t="shared" si="0"/>
        <v>2432237</v>
      </c>
      <c r="H46" s="56">
        <v>1474210</v>
      </c>
      <c r="I46" s="56">
        <v>921545</v>
      </c>
      <c r="J46" s="76">
        <f t="shared" si="1"/>
        <v>2395755</v>
      </c>
      <c r="K46" s="203"/>
      <c r="L46" s="203"/>
      <c r="M46" s="203"/>
      <c r="N46" s="203"/>
      <c r="O46" s="203"/>
    </row>
    <row r="47" spans="1:15" ht="15.75">
      <c r="A47" s="118"/>
      <c r="B47" s="206" t="s">
        <v>42</v>
      </c>
      <c r="C47" s="120" t="s">
        <v>164</v>
      </c>
      <c r="D47" s="207"/>
      <c r="E47" s="56">
        <f>+E48+E49</f>
        <v>69730</v>
      </c>
      <c r="F47" s="56">
        <f>+F48+F49</f>
        <v>55427</v>
      </c>
      <c r="G47" s="56">
        <f t="shared" si="0"/>
        <v>125157</v>
      </c>
      <c r="H47" s="56">
        <f>+H48+H49</f>
        <v>69962</v>
      </c>
      <c r="I47" s="56">
        <f>+I48+I49</f>
        <v>86591</v>
      </c>
      <c r="J47" s="76">
        <f t="shared" si="1"/>
        <v>156553</v>
      </c>
      <c r="K47" s="203"/>
      <c r="L47" s="203"/>
      <c r="M47" s="203"/>
      <c r="N47" s="203"/>
      <c r="O47" s="203"/>
    </row>
    <row r="48" spans="1:15" ht="15.75">
      <c r="A48" s="118"/>
      <c r="B48" s="206" t="s">
        <v>279</v>
      </c>
      <c r="C48" s="120" t="s">
        <v>165</v>
      </c>
      <c r="D48" s="207"/>
      <c r="E48" s="56">
        <v>31094</v>
      </c>
      <c r="F48" s="56">
        <v>1456</v>
      </c>
      <c r="G48" s="56">
        <f t="shared" si="0"/>
        <v>32550</v>
      </c>
      <c r="H48" s="56">
        <v>25504</v>
      </c>
      <c r="I48" s="56">
        <v>2447</v>
      </c>
      <c r="J48" s="76">
        <f t="shared" si="1"/>
        <v>27951</v>
      </c>
      <c r="K48" s="203"/>
      <c r="L48" s="203"/>
      <c r="M48" s="203"/>
      <c r="N48" s="203"/>
      <c r="O48" s="203"/>
    </row>
    <row r="49" spans="1:15" ht="15.75">
      <c r="A49" s="118"/>
      <c r="B49" s="206" t="s">
        <v>280</v>
      </c>
      <c r="C49" s="120" t="s">
        <v>166</v>
      </c>
      <c r="D49" s="207"/>
      <c r="E49" s="56">
        <v>38636</v>
      </c>
      <c r="F49" s="56">
        <v>53971</v>
      </c>
      <c r="G49" s="56">
        <f t="shared" si="0"/>
        <v>92607</v>
      </c>
      <c r="H49" s="56">
        <v>44458</v>
      </c>
      <c r="I49" s="56">
        <v>84144</v>
      </c>
      <c r="J49" s="76">
        <f t="shared" si="1"/>
        <v>128602</v>
      </c>
      <c r="K49" s="203"/>
      <c r="L49" s="203"/>
      <c r="M49" s="203"/>
      <c r="N49" s="203"/>
      <c r="O49" s="203"/>
    </row>
    <row r="50" spans="1:15" ht="15.75">
      <c r="A50" s="118"/>
      <c r="B50" s="130" t="s">
        <v>18</v>
      </c>
      <c r="C50" s="130" t="s">
        <v>167</v>
      </c>
      <c r="D50" s="205" t="s">
        <v>460</v>
      </c>
      <c r="E50" s="45">
        <f>+E51+E55</f>
        <v>66056191</v>
      </c>
      <c r="F50" s="45">
        <f>+F51+F55</f>
        <v>121193151</v>
      </c>
      <c r="G50" s="45">
        <f t="shared" si="0"/>
        <v>187249342</v>
      </c>
      <c r="H50" s="45">
        <f>+H51+H55</f>
        <v>61314555</v>
      </c>
      <c r="I50" s="45">
        <f>+I51+I55</f>
        <v>125513179</v>
      </c>
      <c r="J50" s="46">
        <f t="shared" si="1"/>
        <v>186827734</v>
      </c>
      <c r="K50" s="203"/>
      <c r="L50" s="203"/>
      <c r="M50" s="203"/>
      <c r="N50" s="203"/>
      <c r="O50" s="203"/>
    </row>
    <row r="51" spans="1:15" ht="15.75">
      <c r="A51" s="118"/>
      <c r="B51" s="210" t="s">
        <v>44</v>
      </c>
      <c r="C51" s="120" t="s">
        <v>302</v>
      </c>
      <c r="D51" s="211"/>
      <c r="E51" s="56">
        <f>+SUM(E52:E54)</f>
        <v>7527484</v>
      </c>
      <c r="F51" s="56">
        <f>+SUM(F52:F54)</f>
        <v>4222520</v>
      </c>
      <c r="G51" s="56">
        <f t="shared" si="0"/>
        <v>11750004</v>
      </c>
      <c r="H51" s="56">
        <f>+SUM(H52:H54)</f>
        <v>5536346</v>
      </c>
      <c r="I51" s="56">
        <f>+SUM(I52:I54)</f>
        <v>1632486</v>
      </c>
      <c r="J51" s="76">
        <f t="shared" si="1"/>
        <v>7168832</v>
      </c>
      <c r="K51" s="203"/>
      <c r="L51" s="203"/>
      <c r="M51" s="203"/>
      <c r="N51" s="203"/>
      <c r="O51" s="203"/>
    </row>
    <row r="52" spans="1:15" ht="15.75">
      <c r="A52" s="118"/>
      <c r="B52" s="210" t="s">
        <v>45</v>
      </c>
      <c r="C52" s="58" t="s">
        <v>303</v>
      </c>
      <c r="D52" s="211"/>
      <c r="E52" s="56">
        <v>4667445</v>
      </c>
      <c r="F52" s="56">
        <v>3342324</v>
      </c>
      <c r="G52" s="56">
        <f t="shared" si="0"/>
        <v>8009769</v>
      </c>
      <c r="H52" s="56">
        <v>2928361</v>
      </c>
      <c r="I52" s="56">
        <v>996486</v>
      </c>
      <c r="J52" s="76">
        <f t="shared" si="1"/>
        <v>3924847</v>
      </c>
      <c r="K52" s="203"/>
      <c r="L52" s="203"/>
      <c r="M52" s="203"/>
      <c r="N52" s="203"/>
      <c r="O52" s="203"/>
    </row>
    <row r="53" spans="1:15" ht="15.75">
      <c r="A53" s="118"/>
      <c r="B53" s="210" t="s">
        <v>46</v>
      </c>
      <c r="C53" s="58" t="s">
        <v>304</v>
      </c>
      <c r="D53" s="211"/>
      <c r="E53" s="56">
        <v>2860039</v>
      </c>
      <c r="F53" s="56">
        <v>880196</v>
      </c>
      <c r="G53" s="56">
        <f t="shared" si="0"/>
        <v>3740235</v>
      </c>
      <c r="H53" s="56">
        <v>2607985</v>
      </c>
      <c r="I53" s="56">
        <v>636000</v>
      </c>
      <c r="J53" s="76">
        <f t="shared" si="1"/>
        <v>3243985</v>
      </c>
      <c r="K53" s="203"/>
      <c r="L53" s="203"/>
      <c r="M53" s="203"/>
      <c r="N53" s="203"/>
      <c r="O53" s="203"/>
    </row>
    <row r="54" spans="1:15" ht="15.75">
      <c r="A54" s="118"/>
      <c r="B54" s="210" t="s">
        <v>128</v>
      </c>
      <c r="C54" s="58" t="s">
        <v>306</v>
      </c>
      <c r="D54" s="211"/>
      <c r="E54" s="56">
        <v>0</v>
      </c>
      <c r="F54" s="56">
        <v>0</v>
      </c>
      <c r="G54" s="56">
        <f t="shared" si="0"/>
        <v>0</v>
      </c>
      <c r="H54" s="56">
        <v>0</v>
      </c>
      <c r="I54" s="56">
        <v>0</v>
      </c>
      <c r="J54" s="76">
        <f t="shared" si="1"/>
        <v>0</v>
      </c>
      <c r="K54" s="203"/>
      <c r="L54" s="203"/>
      <c r="M54" s="203"/>
      <c r="N54" s="203"/>
      <c r="O54" s="203"/>
    </row>
    <row r="55" spans="1:15" ht="15.75">
      <c r="A55" s="118"/>
      <c r="B55" s="210" t="s">
        <v>47</v>
      </c>
      <c r="C55" s="58" t="s">
        <v>305</v>
      </c>
      <c r="D55" s="211"/>
      <c r="E55" s="56">
        <f>+E56+E59+E64+E71+E74+E77</f>
        <v>58528707</v>
      </c>
      <c r="F55" s="56">
        <f>+F56+F59+F64+F71+F74+F77</f>
        <v>116970631</v>
      </c>
      <c r="G55" s="56">
        <f>+E55+F55</f>
        <v>175499338</v>
      </c>
      <c r="H55" s="56">
        <f>+H56+H59+H64+H71+H74+H77</f>
        <v>55778209</v>
      </c>
      <c r="I55" s="56">
        <f>+I56+I59+I64+I71+I74+I77</f>
        <v>123880693</v>
      </c>
      <c r="J55" s="76">
        <f t="shared" si="1"/>
        <v>179658902</v>
      </c>
      <c r="K55" s="203"/>
      <c r="L55" s="203"/>
      <c r="M55" s="203"/>
      <c r="N55" s="203"/>
      <c r="O55" s="203"/>
    </row>
    <row r="56" spans="1:15" ht="15.75">
      <c r="A56" s="118"/>
      <c r="B56" s="212" t="s">
        <v>351</v>
      </c>
      <c r="C56" s="120" t="s">
        <v>168</v>
      </c>
      <c r="D56" s="211"/>
      <c r="E56" s="56">
        <f aca="true" t="shared" si="2" ref="E56:J56">+E57+E58</f>
        <v>10304477</v>
      </c>
      <c r="F56" s="56">
        <f t="shared" si="2"/>
        <v>12791795</v>
      </c>
      <c r="G56" s="56">
        <f t="shared" si="2"/>
        <v>23096272</v>
      </c>
      <c r="H56" s="56">
        <f t="shared" si="2"/>
        <v>8681586</v>
      </c>
      <c r="I56" s="56">
        <f t="shared" si="2"/>
        <v>10547606</v>
      </c>
      <c r="J56" s="76">
        <f t="shared" si="2"/>
        <v>19229192</v>
      </c>
      <c r="K56" s="203"/>
      <c r="L56" s="203"/>
      <c r="M56" s="203"/>
      <c r="N56" s="203"/>
      <c r="O56" s="203"/>
    </row>
    <row r="57" spans="1:15" ht="15.75">
      <c r="A57" s="118"/>
      <c r="B57" s="119" t="s">
        <v>379</v>
      </c>
      <c r="C57" s="120" t="s">
        <v>363</v>
      </c>
      <c r="D57" s="211"/>
      <c r="E57" s="56">
        <v>5387146</v>
      </c>
      <c r="F57" s="56">
        <v>6132288</v>
      </c>
      <c r="G57" s="56">
        <f>+E57+F57</f>
        <v>11519434</v>
      </c>
      <c r="H57" s="56">
        <v>2946679</v>
      </c>
      <c r="I57" s="56">
        <v>6695948</v>
      </c>
      <c r="J57" s="76">
        <f>+H57+I57</f>
        <v>9642627</v>
      </c>
      <c r="K57" s="203"/>
      <c r="L57" s="203"/>
      <c r="M57" s="203"/>
      <c r="N57" s="203"/>
      <c r="O57" s="203"/>
    </row>
    <row r="58" spans="1:15" ht="15.75">
      <c r="A58" s="118"/>
      <c r="B58" s="119" t="s">
        <v>380</v>
      </c>
      <c r="C58" s="120" t="s">
        <v>364</v>
      </c>
      <c r="D58" s="211"/>
      <c r="E58" s="56">
        <v>4917331</v>
      </c>
      <c r="F58" s="56">
        <v>6659507</v>
      </c>
      <c r="G58" s="56">
        <f>+E58+F58</f>
        <v>11576838</v>
      </c>
      <c r="H58" s="56">
        <v>5734907</v>
      </c>
      <c r="I58" s="56">
        <v>3851658</v>
      </c>
      <c r="J58" s="76">
        <f>+H58+I58</f>
        <v>9586565</v>
      </c>
      <c r="K58" s="203"/>
      <c r="L58" s="203"/>
      <c r="M58" s="203"/>
      <c r="N58" s="203"/>
      <c r="O58" s="203"/>
    </row>
    <row r="59" spans="1:15" ht="15.75">
      <c r="A59" s="118"/>
      <c r="B59" s="119" t="s">
        <v>352</v>
      </c>
      <c r="C59" s="120" t="s">
        <v>169</v>
      </c>
      <c r="D59" s="211"/>
      <c r="E59" s="56">
        <f>SUM(E60:E63)</f>
        <v>31028687</v>
      </c>
      <c r="F59" s="56">
        <f>SUM(F60:F63)</f>
        <v>71269519</v>
      </c>
      <c r="G59" s="56">
        <f aca="true" t="shared" si="3" ref="G59:G96">+E59+F59</f>
        <v>102298206</v>
      </c>
      <c r="H59" s="56">
        <f>SUM(H60:H63)</f>
        <v>24588644</v>
      </c>
      <c r="I59" s="56">
        <f>SUM(I60:I63)</f>
        <v>71140308</v>
      </c>
      <c r="J59" s="76">
        <f aca="true" t="shared" si="4" ref="J59:J96">+H59+I59</f>
        <v>95728952</v>
      </c>
      <c r="K59" s="203"/>
      <c r="L59" s="203"/>
      <c r="M59" s="203"/>
      <c r="N59" s="203"/>
      <c r="O59" s="203"/>
    </row>
    <row r="60" spans="1:15" ht="15.75">
      <c r="A60" s="118"/>
      <c r="B60" s="119" t="s">
        <v>307</v>
      </c>
      <c r="C60" s="120" t="s">
        <v>365</v>
      </c>
      <c r="D60" s="211"/>
      <c r="E60" s="56">
        <v>9920077</v>
      </c>
      <c r="F60" s="56">
        <v>30604740</v>
      </c>
      <c r="G60" s="56">
        <f t="shared" si="3"/>
        <v>40524817</v>
      </c>
      <c r="H60" s="56">
        <v>13139524</v>
      </c>
      <c r="I60" s="56">
        <v>25155421</v>
      </c>
      <c r="J60" s="76">
        <f t="shared" si="4"/>
        <v>38294945</v>
      </c>
      <c r="K60" s="203"/>
      <c r="L60" s="203"/>
      <c r="M60" s="203"/>
      <c r="N60" s="203"/>
      <c r="O60" s="203"/>
    </row>
    <row r="61" spans="1:15" ht="15.75">
      <c r="A61" s="118"/>
      <c r="B61" s="119" t="s">
        <v>308</v>
      </c>
      <c r="C61" s="120" t="s">
        <v>366</v>
      </c>
      <c r="D61" s="211"/>
      <c r="E61" s="56">
        <v>16835074</v>
      </c>
      <c r="F61" s="56">
        <v>21642863</v>
      </c>
      <c r="G61" s="56">
        <f t="shared" si="3"/>
        <v>38477937</v>
      </c>
      <c r="H61" s="56">
        <v>8051552</v>
      </c>
      <c r="I61" s="56">
        <v>26315403</v>
      </c>
      <c r="J61" s="76">
        <f t="shared" si="4"/>
        <v>34366955</v>
      </c>
      <c r="K61" s="203"/>
      <c r="L61" s="203"/>
      <c r="M61" s="203"/>
      <c r="N61" s="203"/>
      <c r="O61" s="203"/>
    </row>
    <row r="62" spans="1:15" ht="15.75">
      <c r="A62" s="118"/>
      <c r="B62" s="119" t="s">
        <v>381</v>
      </c>
      <c r="C62" s="120" t="s">
        <v>367</v>
      </c>
      <c r="D62" s="211"/>
      <c r="E62" s="56">
        <v>2136768</v>
      </c>
      <c r="F62" s="56">
        <v>9510958</v>
      </c>
      <c r="G62" s="56">
        <f t="shared" si="3"/>
        <v>11647726</v>
      </c>
      <c r="H62" s="56">
        <v>1698784</v>
      </c>
      <c r="I62" s="56">
        <v>9834742</v>
      </c>
      <c r="J62" s="76">
        <f t="shared" si="4"/>
        <v>11533526</v>
      </c>
      <c r="K62" s="203"/>
      <c r="L62" s="203"/>
      <c r="M62" s="203"/>
      <c r="N62" s="203"/>
      <c r="O62" s="203"/>
    </row>
    <row r="63" spans="1:15" ht="15.75">
      <c r="A63" s="118"/>
      <c r="B63" s="119" t="s">
        <v>382</v>
      </c>
      <c r="C63" s="120" t="s">
        <v>368</v>
      </c>
      <c r="D63" s="211"/>
      <c r="E63" s="56">
        <v>2136768</v>
      </c>
      <c r="F63" s="56">
        <v>9510958</v>
      </c>
      <c r="G63" s="56">
        <f t="shared" si="3"/>
        <v>11647726</v>
      </c>
      <c r="H63" s="56">
        <v>1698784</v>
      </c>
      <c r="I63" s="56">
        <v>9834742</v>
      </c>
      <c r="J63" s="76">
        <f t="shared" si="4"/>
        <v>11533526</v>
      </c>
      <c r="K63" s="203"/>
      <c r="L63" s="203"/>
      <c r="M63" s="203"/>
      <c r="N63" s="203"/>
      <c r="O63" s="203"/>
    </row>
    <row r="64" spans="1:15" ht="15.75">
      <c r="A64" s="118"/>
      <c r="B64" s="119" t="s">
        <v>383</v>
      </c>
      <c r="C64" s="120" t="s">
        <v>170</v>
      </c>
      <c r="D64" s="211"/>
      <c r="E64" s="56">
        <f>SUM(E65:E70)</f>
        <v>17141312</v>
      </c>
      <c r="F64" s="56">
        <f>SUM(F65:F70)</f>
        <v>25691148</v>
      </c>
      <c r="G64" s="56">
        <f t="shared" si="3"/>
        <v>42832460</v>
      </c>
      <c r="H64" s="56">
        <f>SUM(H65:H70)</f>
        <v>22361048</v>
      </c>
      <c r="I64" s="56">
        <f>SUM(I65:I70)</f>
        <v>35441812</v>
      </c>
      <c r="J64" s="76">
        <f t="shared" si="4"/>
        <v>57802860</v>
      </c>
      <c r="K64" s="203"/>
      <c r="L64" s="203"/>
      <c r="M64" s="203"/>
      <c r="N64" s="203"/>
      <c r="O64" s="203"/>
    </row>
    <row r="65" spans="1:15" ht="15.75">
      <c r="A65" s="118"/>
      <c r="B65" s="119" t="s">
        <v>309</v>
      </c>
      <c r="C65" s="120" t="s">
        <v>369</v>
      </c>
      <c r="D65" s="211"/>
      <c r="E65" s="56">
        <v>7733168</v>
      </c>
      <c r="F65" s="56">
        <v>12556359</v>
      </c>
      <c r="G65" s="56">
        <f t="shared" si="3"/>
        <v>20289527</v>
      </c>
      <c r="H65" s="56">
        <v>11061233</v>
      </c>
      <c r="I65" s="56">
        <v>16118387</v>
      </c>
      <c r="J65" s="76">
        <f t="shared" si="4"/>
        <v>27179620</v>
      </c>
      <c r="K65" s="203"/>
      <c r="L65" s="203"/>
      <c r="M65" s="203"/>
      <c r="N65" s="203"/>
      <c r="O65" s="203"/>
    </row>
    <row r="66" spans="1:15" ht="15.75">
      <c r="A66" s="118"/>
      <c r="B66" s="119" t="s">
        <v>310</v>
      </c>
      <c r="C66" s="120" t="s">
        <v>370</v>
      </c>
      <c r="D66" s="211"/>
      <c r="E66" s="56">
        <v>9363894</v>
      </c>
      <c r="F66" s="56">
        <v>11763719</v>
      </c>
      <c r="G66" s="56">
        <f t="shared" si="3"/>
        <v>21127613</v>
      </c>
      <c r="H66" s="56">
        <v>11268589</v>
      </c>
      <c r="I66" s="56">
        <v>17441706</v>
      </c>
      <c r="J66" s="76">
        <f t="shared" si="4"/>
        <v>28710295</v>
      </c>
      <c r="K66" s="203"/>
      <c r="L66" s="203"/>
      <c r="M66" s="203"/>
      <c r="N66" s="203"/>
      <c r="O66" s="203"/>
    </row>
    <row r="67" spans="1:15" ht="15.75">
      <c r="A67" s="118"/>
      <c r="B67" s="119" t="s">
        <v>311</v>
      </c>
      <c r="C67" s="120" t="s">
        <v>371</v>
      </c>
      <c r="D67" s="211"/>
      <c r="E67" s="56">
        <v>0</v>
      </c>
      <c r="F67" s="56">
        <v>1354630</v>
      </c>
      <c r="G67" s="56">
        <f t="shared" si="3"/>
        <v>1354630</v>
      </c>
      <c r="H67" s="56">
        <v>0</v>
      </c>
      <c r="I67" s="56">
        <v>1879221</v>
      </c>
      <c r="J67" s="76">
        <f t="shared" si="4"/>
        <v>1879221</v>
      </c>
      <c r="K67" s="203"/>
      <c r="L67" s="203"/>
      <c r="M67" s="203"/>
      <c r="N67" s="203"/>
      <c r="O67" s="203"/>
    </row>
    <row r="68" spans="1:15" ht="15.75">
      <c r="A68" s="118"/>
      <c r="B68" s="119" t="s">
        <v>384</v>
      </c>
      <c r="C68" s="120" t="s">
        <v>372</v>
      </c>
      <c r="D68" s="211"/>
      <c r="E68" s="56">
        <v>0</v>
      </c>
      <c r="F68" s="56">
        <v>0</v>
      </c>
      <c r="G68" s="56">
        <f t="shared" si="3"/>
        <v>0</v>
      </c>
      <c r="H68" s="56">
        <v>0</v>
      </c>
      <c r="I68" s="56">
        <v>0</v>
      </c>
      <c r="J68" s="76">
        <f t="shared" si="4"/>
        <v>0</v>
      </c>
      <c r="K68" s="203"/>
      <c r="L68" s="203"/>
      <c r="M68" s="203"/>
      <c r="N68" s="203"/>
      <c r="O68" s="203"/>
    </row>
    <row r="69" spans="1:15" ht="15.75">
      <c r="A69" s="118"/>
      <c r="B69" s="119" t="s">
        <v>385</v>
      </c>
      <c r="C69" s="120" t="s">
        <v>373</v>
      </c>
      <c r="D69" s="211"/>
      <c r="E69" s="56">
        <v>43787</v>
      </c>
      <c r="F69" s="56">
        <v>8220</v>
      </c>
      <c r="G69" s="56">
        <f t="shared" si="3"/>
        <v>52007</v>
      </c>
      <c r="H69" s="56">
        <v>29776</v>
      </c>
      <c r="I69" s="56">
        <v>1249</v>
      </c>
      <c r="J69" s="76">
        <f t="shared" si="4"/>
        <v>31025</v>
      </c>
      <c r="K69" s="203"/>
      <c r="L69" s="203"/>
      <c r="M69" s="203"/>
      <c r="N69" s="203"/>
      <c r="O69" s="203"/>
    </row>
    <row r="70" spans="1:15" ht="15.75">
      <c r="A70" s="118"/>
      <c r="B70" s="119" t="s">
        <v>386</v>
      </c>
      <c r="C70" s="120" t="s">
        <v>374</v>
      </c>
      <c r="D70" s="211"/>
      <c r="E70" s="56">
        <v>463</v>
      </c>
      <c r="F70" s="56">
        <v>8220</v>
      </c>
      <c r="G70" s="56">
        <f t="shared" si="3"/>
        <v>8683</v>
      </c>
      <c r="H70" s="56">
        <v>1450</v>
      </c>
      <c r="I70" s="56">
        <v>1249</v>
      </c>
      <c r="J70" s="76">
        <f t="shared" si="4"/>
        <v>2699</v>
      </c>
      <c r="K70" s="203"/>
      <c r="L70" s="203"/>
      <c r="M70" s="203"/>
      <c r="N70" s="203"/>
      <c r="O70" s="203"/>
    </row>
    <row r="71" spans="1:15" ht="15.75">
      <c r="A71" s="118"/>
      <c r="B71" s="119" t="s">
        <v>387</v>
      </c>
      <c r="C71" s="120" t="s">
        <v>171</v>
      </c>
      <c r="D71" s="211"/>
      <c r="E71" s="56">
        <f>+E72+E73</f>
        <v>33369</v>
      </c>
      <c r="F71" s="56">
        <f>+F72+F73</f>
        <v>47922</v>
      </c>
      <c r="G71" s="56">
        <f>+E71+F71</f>
        <v>81291</v>
      </c>
      <c r="H71" s="56">
        <f>+H72+H73</f>
        <v>110122</v>
      </c>
      <c r="I71" s="56">
        <f>+I72+I73</f>
        <v>182913</v>
      </c>
      <c r="J71" s="76">
        <f>+H71+I71</f>
        <v>293035</v>
      </c>
      <c r="K71" s="203"/>
      <c r="L71" s="203"/>
      <c r="M71" s="203"/>
      <c r="N71" s="203"/>
      <c r="O71" s="203"/>
    </row>
    <row r="72" spans="1:15" ht="15.75">
      <c r="A72" s="118"/>
      <c r="B72" s="119" t="s">
        <v>388</v>
      </c>
      <c r="C72" s="120" t="s">
        <v>375</v>
      </c>
      <c r="D72" s="211"/>
      <c r="E72" s="56">
        <v>33369</v>
      </c>
      <c r="F72" s="56">
        <v>2574</v>
      </c>
      <c r="G72" s="56">
        <f t="shared" si="3"/>
        <v>35943</v>
      </c>
      <c r="H72" s="56">
        <v>0</v>
      </c>
      <c r="I72" s="56">
        <v>182913</v>
      </c>
      <c r="J72" s="76">
        <f t="shared" si="4"/>
        <v>182913</v>
      </c>
      <c r="K72" s="203"/>
      <c r="L72" s="203"/>
      <c r="M72" s="203"/>
      <c r="N72" s="203"/>
      <c r="O72" s="203"/>
    </row>
    <row r="73" spans="1:15" ht="15.75">
      <c r="A73" s="118"/>
      <c r="B73" s="119" t="s">
        <v>389</v>
      </c>
      <c r="C73" s="120" t="s">
        <v>376</v>
      </c>
      <c r="D73" s="211"/>
      <c r="E73" s="56">
        <v>0</v>
      </c>
      <c r="F73" s="56">
        <v>45348</v>
      </c>
      <c r="G73" s="56">
        <f t="shared" si="3"/>
        <v>45348</v>
      </c>
      <c r="H73" s="56">
        <v>110122</v>
      </c>
      <c r="I73" s="56">
        <v>0</v>
      </c>
      <c r="J73" s="76">
        <f t="shared" si="4"/>
        <v>110122</v>
      </c>
      <c r="K73" s="203"/>
      <c r="L73" s="203"/>
      <c r="M73" s="203"/>
      <c r="N73" s="203"/>
      <c r="O73" s="203"/>
    </row>
    <row r="74" spans="1:15" ht="15.75">
      <c r="A74" s="118"/>
      <c r="B74" s="119" t="s">
        <v>390</v>
      </c>
      <c r="C74" s="120" t="s">
        <v>172</v>
      </c>
      <c r="D74" s="211"/>
      <c r="E74" s="56">
        <f>SUM(E75:E76)</f>
        <v>0</v>
      </c>
      <c r="F74" s="56">
        <f>SUM(F75:F76)</f>
        <v>83880</v>
      </c>
      <c r="G74" s="56">
        <f t="shared" si="3"/>
        <v>83880</v>
      </c>
      <c r="H74" s="56">
        <f>SUM(H75:H76)</f>
        <v>0</v>
      </c>
      <c r="I74" s="56">
        <f>SUM(I75:I76)</f>
        <v>0</v>
      </c>
      <c r="J74" s="76">
        <f t="shared" si="4"/>
        <v>0</v>
      </c>
      <c r="K74" s="203"/>
      <c r="L74" s="203"/>
      <c r="M74" s="203"/>
      <c r="N74" s="203"/>
      <c r="O74" s="203"/>
    </row>
    <row r="75" spans="1:15" ht="15.75">
      <c r="A75" s="118"/>
      <c r="B75" s="119" t="s">
        <v>391</v>
      </c>
      <c r="C75" s="120" t="s">
        <v>377</v>
      </c>
      <c r="D75" s="211"/>
      <c r="E75" s="56">
        <v>0</v>
      </c>
      <c r="F75" s="56">
        <v>0</v>
      </c>
      <c r="G75" s="56">
        <f t="shared" si="3"/>
        <v>0</v>
      </c>
      <c r="H75" s="56">
        <v>0</v>
      </c>
      <c r="I75" s="56">
        <v>0</v>
      </c>
      <c r="J75" s="76">
        <f t="shared" si="4"/>
        <v>0</v>
      </c>
      <c r="K75" s="203"/>
      <c r="L75" s="203"/>
      <c r="M75" s="203"/>
      <c r="N75" s="203"/>
      <c r="O75" s="203"/>
    </row>
    <row r="76" spans="1:15" ht="15.75">
      <c r="A76" s="118"/>
      <c r="B76" s="119" t="s">
        <v>392</v>
      </c>
      <c r="C76" s="120" t="s">
        <v>378</v>
      </c>
      <c r="D76" s="211"/>
      <c r="E76" s="56">
        <v>0</v>
      </c>
      <c r="F76" s="56">
        <v>83880</v>
      </c>
      <c r="G76" s="56">
        <f t="shared" si="3"/>
        <v>83880</v>
      </c>
      <c r="H76" s="56">
        <v>0</v>
      </c>
      <c r="I76" s="56">
        <v>0</v>
      </c>
      <c r="J76" s="76">
        <f t="shared" si="4"/>
        <v>0</v>
      </c>
      <c r="K76" s="203"/>
      <c r="L76" s="203"/>
      <c r="M76" s="203"/>
      <c r="N76" s="203"/>
      <c r="O76" s="203"/>
    </row>
    <row r="77" spans="1:15" ht="15.75">
      <c r="A77" s="118"/>
      <c r="B77" s="119" t="s">
        <v>393</v>
      </c>
      <c r="C77" s="120" t="s">
        <v>2</v>
      </c>
      <c r="D77" s="211"/>
      <c r="E77" s="56">
        <v>20862</v>
      </c>
      <c r="F77" s="56">
        <v>7086367</v>
      </c>
      <c r="G77" s="56">
        <f t="shared" si="3"/>
        <v>7107229</v>
      </c>
      <c r="H77" s="56">
        <v>36809</v>
      </c>
      <c r="I77" s="56">
        <v>6568054</v>
      </c>
      <c r="J77" s="76">
        <f t="shared" si="4"/>
        <v>6604863</v>
      </c>
      <c r="K77" s="203"/>
      <c r="L77" s="203"/>
      <c r="M77" s="203"/>
      <c r="N77" s="203"/>
      <c r="O77" s="203"/>
    </row>
    <row r="78" spans="1:15" ht="15.75">
      <c r="A78" s="118"/>
      <c r="B78" s="213" t="s">
        <v>173</v>
      </c>
      <c r="C78" s="214"/>
      <c r="D78" s="207"/>
      <c r="E78" s="45">
        <f>+E79+E88+E96</f>
        <v>475928844</v>
      </c>
      <c r="F78" s="45">
        <f>+F79+F88+F96</f>
        <v>342893957</v>
      </c>
      <c r="G78" s="45">
        <f t="shared" si="3"/>
        <v>818822801</v>
      </c>
      <c r="H78" s="45">
        <f>+H79+H88+H96</f>
        <v>479525342</v>
      </c>
      <c r="I78" s="45">
        <f>+I79+I88+I96</f>
        <v>331728028</v>
      </c>
      <c r="J78" s="46">
        <f t="shared" si="4"/>
        <v>811253370</v>
      </c>
      <c r="K78" s="203"/>
      <c r="L78" s="203"/>
      <c r="M78" s="203"/>
      <c r="N78" s="203"/>
      <c r="O78" s="203"/>
    </row>
    <row r="79" spans="1:15" ht="15.75">
      <c r="A79" s="118"/>
      <c r="B79" s="130" t="s">
        <v>17</v>
      </c>
      <c r="C79" s="130" t="s">
        <v>174</v>
      </c>
      <c r="D79" s="207"/>
      <c r="E79" s="45">
        <f>+SUM(E80:E87)</f>
        <v>41585722</v>
      </c>
      <c r="F79" s="45">
        <f>+SUM(F80:F87)</f>
        <v>23035087</v>
      </c>
      <c r="G79" s="45">
        <f t="shared" si="3"/>
        <v>64620809</v>
      </c>
      <c r="H79" s="45">
        <f>+SUM(H80:H87)</f>
        <v>38639963</v>
      </c>
      <c r="I79" s="45">
        <f>+SUM(I80:I87)</f>
        <v>22263030</v>
      </c>
      <c r="J79" s="46">
        <f t="shared" si="4"/>
        <v>60902993</v>
      </c>
      <c r="K79" s="203"/>
      <c r="L79" s="203"/>
      <c r="M79" s="203"/>
      <c r="N79" s="203"/>
      <c r="O79" s="203"/>
    </row>
    <row r="80" spans="1:15" ht="15.75">
      <c r="A80" s="215"/>
      <c r="B80" s="206" t="s">
        <v>60</v>
      </c>
      <c r="C80" s="120" t="s">
        <v>175</v>
      </c>
      <c r="D80" s="207"/>
      <c r="E80" s="56">
        <v>9455777</v>
      </c>
      <c r="F80" s="56">
        <v>0</v>
      </c>
      <c r="G80" s="56">
        <f t="shared" si="3"/>
        <v>9455777</v>
      </c>
      <c r="H80" s="56">
        <v>7870431</v>
      </c>
      <c r="I80" s="56">
        <v>6805</v>
      </c>
      <c r="J80" s="76">
        <f t="shared" si="4"/>
        <v>7877236</v>
      </c>
      <c r="K80" s="203"/>
      <c r="L80" s="203"/>
      <c r="M80" s="203"/>
      <c r="N80" s="203"/>
      <c r="O80" s="203"/>
    </row>
    <row r="81" spans="1:15" ht="15.75">
      <c r="A81" s="215"/>
      <c r="B81" s="206" t="s">
        <v>61</v>
      </c>
      <c r="C81" s="120" t="s">
        <v>176</v>
      </c>
      <c r="D81" s="207"/>
      <c r="E81" s="56">
        <v>19909516</v>
      </c>
      <c r="F81" s="56">
        <v>5530575</v>
      </c>
      <c r="G81" s="56">
        <f t="shared" si="3"/>
        <v>25440091</v>
      </c>
      <c r="H81" s="56">
        <v>20613851</v>
      </c>
      <c r="I81" s="56">
        <v>4917858</v>
      </c>
      <c r="J81" s="76">
        <f t="shared" si="4"/>
        <v>25531709</v>
      </c>
      <c r="K81" s="203"/>
      <c r="L81" s="203"/>
      <c r="M81" s="203"/>
      <c r="N81" s="203"/>
      <c r="O81" s="203"/>
    </row>
    <row r="82" spans="1:15" ht="15.75">
      <c r="A82" s="215"/>
      <c r="B82" s="206" t="s">
        <v>87</v>
      </c>
      <c r="C82" s="120" t="s">
        <v>177</v>
      </c>
      <c r="D82" s="207"/>
      <c r="E82" s="56">
        <v>10054314</v>
      </c>
      <c r="F82" s="56">
        <v>2051197</v>
      </c>
      <c r="G82" s="56">
        <f t="shared" si="3"/>
        <v>12105511</v>
      </c>
      <c r="H82" s="56">
        <v>8350606</v>
      </c>
      <c r="I82" s="56">
        <v>1783003</v>
      </c>
      <c r="J82" s="76">
        <f t="shared" si="4"/>
        <v>10133609</v>
      </c>
      <c r="K82" s="203"/>
      <c r="L82" s="203"/>
      <c r="M82" s="203"/>
      <c r="N82" s="203"/>
      <c r="O82" s="203"/>
    </row>
    <row r="83" spans="1:15" ht="15.75">
      <c r="A83" s="215"/>
      <c r="B83" s="206" t="s">
        <v>639</v>
      </c>
      <c r="C83" s="120" t="s">
        <v>178</v>
      </c>
      <c r="D83" s="207"/>
      <c r="E83" s="56">
        <v>2009233</v>
      </c>
      <c r="F83" s="56">
        <v>807463</v>
      </c>
      <c r="G83" s="56">
        <f t="shared" si="3"/>
        <v>2816696</v>
      </c>
      <c r="H83" s="56">
        <v>1728469</v>
      </c>
      <c r="I83" s="56">
        <v>823208</v>
      </c>
      <c r="J83" s="76">
        <f t="shared" si="4"/>
        <v>2551677</v>
      </c>
      <c r="K83" s="203"/>
      <c r="L83" s="203"/>
      <c r="M83" s="203"/>
      <c r="N83" s="203"/>
      <c r="O83" s="203"/>
    </row>
    <row r="84" spans="1:15" ht="15.75">
      <c r="A84" s="215"/>
      <c r="B84" s="206" t="s">
        <v>640</v>
      </c>
      <c r="C84" s="120" t="s">
        <v>179</v>
      </c>
      <c r="D84" s="207"/>
      <c r="E84" s="56">
        <v>44284</v>
      </c>
      <c r="F84" s="56">
        <v>12643500</v>
      </c>
      <c r="G84" s="56">
        <f t="shared" si="3"/>
        <v>12687784</v>
      </c>
      <c r="H84" s="56">
        <v>40495</v>
      </c>
      <c r="I84" s="56">
        <v>12637870</v>
      </c>
      <c r="J84" s="76">
        <f t="shared" si="4"/>
        <v>12678365</v>
      </c>
      <c r="K84" s="203"/>
      <c r="L84" s="203"/>
      <c r="M84" s="203"/>
      <c r="N84" s="203"/>
      <c r="O84" s="203"/>
    </row>
    <row r="85" spans="1:15" ht="15.75">
      <c r="A85" s="215"/>
      <c r="B85" s="206" t="s">
        <v>641</v>
      </c>
      <c r="C85" s="120" t="s">
        <v>180</v>
      </c>
      <c r="D85" s="207"/>
      <c r="E85" s="56">
        <v>0</v>
      </c>
      <c r="F85" s="56">
        <v>52022</v>
      </c>
      <c r="G85" s="56">
        <f t="shared" si="3"/>
        <v>52022</v>
      </c>
      <c r="H85" s="56">
        <v>0</v>
      </c>
      <c r="I85" s="56">
        <v>52622</v>
      </c>
      <c r="J85" s="76">
        <f t="shared" si="4"/>
        <v>52622</v>
      </c>
      <c r="K85" s="203"/>
      <c r="L85" s="203"/>
      <c r="M85" s="203"/>
      <c r="N85" s="203"/>
      <c r="O85" s="203"/>
    </row>
    <row r="86" spans="1:15" ht="15.75">
      <c r="A86" s="215"/>
      <c r="B86" s="206" t="s">
        <v>642</v>
      </c>
      <c r="C86" s="120" t="s">
        <v>181</v>
      </c>
      <c r="D86" s="207"/>
      <c r="E86" s="56">
        <v>112598</v>
      </c>
      <c r="F86" s="56">
        <v>1950330</v>
      </c>
      <c r="G86" s="56">
        <f t="shared" si="3"/>
        <v>2062928</v>
      </c>
      <c r="H86" s="56">
        <v>36111</v>
      </c>
      <c r="I86" s="56">
        <v>2041664</v>
      </c>
      <c r="J86" s="76">
        <f t="shared" si="4"/>
        <v>2077775</v>
      </c>
      <c r="K86" s="203"/>
      <c r="L86" s="203"/>
      <c r="M86" s="203"/>
      <c r="N86" s="203"/>
      <c r="O86" s="203"/>
    </row>
    <row r="87" spans="1:15" ht="15.75">
      <c r="A87" s="215"/>
      <c r="B87" s="206" t="s">
        <v>643</v>
      </c>
      <c r="C87" s="120" t="s">
        <v>182</v>
      </c>
      <c r="D87" s="207"/>
      <c r="E87" s="56">
        <v>0</v>
      </c>
      <c r="F87" s="56">
        <v>0</v>
      </c>
      <c r="G87" s="56">
        <f t="shared" si="3"/>
        <v>0</v>
      </c>
      <c r="H87" s="56">
        <v>0</v>
      </c>
      <c r="I87" s="56">
        <v>0</v>
      </c>
      <c r="J87" s="76">
        <f t="shared" si="4"/>
        <v>0</v>
      </c>
      <c r="K87" s="203"/>
      <c r="L87" s="203"/>
      <c r="M87" s="203"/>
      <c r="N87" s="203"/>
      <c r="O87" s="203"/>
    </row>
    <row r="88" spans="1:15" ht="15.75">
      <c r="A88" s="215"/>
      <c r="B88" s="209" t="s">
        <v>16</v>
      </c>
      <c r="C88" s="130" t="s">
        <v>183</v>
      </c>
      <c r="D88" s="207"/>
      <c r="E88" s="45">
        <f>+SUM(E89:E95)</f>
        <v>434343122</v>
      </c>
      <c r="F88" s="45">
        <f>+SUM(F89:F95)</f>
        <v>319858870</v>
      </c>
      <c r="G88" s="45">
        <f t="shared" si="3"/>
        <v>754201992</v>
      </c>
      <c r="H88" s="45">
        <f>+SUM(H89:H95)</f>
        <v>440885379</v>
      </c>
      <c r="I88" s="45">
        <f>+SUM(I89:I95)</f>
        <v>309464998</v>
      </c>
      <c r="J88" s="46">
        <f t="shared" si="4"/>
        <v>750350377</v>
      </c>
      <c r="K88" s="203"/>
      <c r="L88" s="203"/>
      <c r="M88" s="203"/>
      <c r="N88" s="203"/>
      <c r="O88" s="203"/>
    </row>
    <row r="89" spans="1:15" ht="15.75">
      <c r="A89" s="215"/>
      <c r="B89" s="208" t="s">
        <v>48</v>
      </c>
      <c r="C89" s="120" t="s">
        <v>184</v>
      </c>
      <c r="D89" s="207"/>
      <c r="E89" s="56">
        <v>2167323</v>
      </c>
      <c r="F89" s="56">
        <v>12535</v>
      </c>
      <c r="G89" s="56">
        <f t="shared" si="3"/>
        <v>2179858</v>
      </c>
      <c r="H89" s="56">
        <v>1621409</v>
      </c>
      <c r="I89" s="56">
        <v>12045</v>
      </c>
      <c r="J89" s="76">
        <f t="shared" si="4"/>
        <v>1633454</v>
      </c>
      <c r="K89" s="203"/>
      <c r="L89" s="203"/>
      <c r="M89" s="203"/>
      <c r="N89" s="203"/>
      <c r="O89" s="203"/>
    </row>
    <row r="90" spans="1:15" ht="15.75">
      <c r="A90" s="215"/>
      <c r="B90" s="206" t="s">
        <v>49</v>
      </c>
      <c r="C90" s="120" t="s">
        <v>185</v>
      </c>
      <c r="D90" s="207"/>
      <c r="E90" s="56">
        <v>42485030</v>
      </c>
      <c r="F90" s="56">
        <v>11746632</v>
      </c>
      <c r="G90" s="56">
        <f t="shared" si="3"/>
        <v>54231662</v>
      </c>
      <c r="H90" s="56">
        <v>42781340</v>
      </c>
      <c r="I90" s="56">
        <v>12108353</v>
      </c>
      <c r="J90" s="76">
        <f t="shared" si="4"/>
        <v>54889693</v>
      </c>
      <c r="K90" s="203"/>
      <c r="L90" s="203"/>
      <c r="M90" s="203"/>
      <c r="N90" s="203"/>
      <c r="O90" s="203"/>
    </row>
    <row r="91" spans="1:15" ht="15.75">
      <c r="A91" s="215"/>
      <c r="B91" s="208" t="s">
        <v>209</v>
      </c>
      <c r="C91" s="120" t="s">
        <v>186</v>
      </c>
      <c r="D91" s="207"/>
      <c r="E91" s="56">
        <v>0</v>
      </c>
      <c r="F91" s="56">
        <v>0</v>
      </c>
      <c r="G91" s="56">
        <f t="shared" si="3"/>
        <v>0</v>
      </c>
      <c r="H91" s="56">
        <v>6531</v>
      </c>
      <c r="I91" s="56">
        <v>0</v>
      </c>
      <c r="J91" s="76">
        <f t="shared" si="4"/>
        <v>6531</v>
      </c>
      <c r="K91" s="203"/>
      <c r="L91" s="203"/>
      <c r="M91" s="203"/>
      <c r="N91" s="203"/>
      <c r="O91" s="203"/>
    </row>
    <row r="92" spans="1:15" ht="15.75">
      <c r="A92" s="215"/>
      <c r="B92" s="206" t="s">
        <v>644</v>
      </c>
      <c r="C92" s="120" t="s">
        <v>187</v>
      </c>
      <c r="D92" s="207"/>
      <c r="E92" s="56">
        <v>0</v>
      </c>
      <c r="F92" s="56">
        <v>1417432</v>
      </c>
      <c r="G92" s="56">
        <f t="shared" si="3"/>
        <v>1417432</v>
      </c>
      <c r="H92" s="56">
        <v>0</v>
      </c>
      <c r="I92" s="56">
        <v>1293355</v>
      </c>
      <c r="J92" s="76">
        <f t="shared" si="4"/>
        <v>1293355</v>
      </c>
      <c r="K92" s="203"/>
      <c r="L92" s="203"/>
      <c r="M92" s="203"/>
      <c r="N92" s="203"/>
      <c r="O92" s="203"/>
    </row>
    <row r="93" spans="1:15" ht="15.75">
      <c r="A93" s="215"/>
      <c r="B93" s="206" t="s">
        <v>616</v>
      </c>
      <c r="C93" s="120" t="s">
        <v>188</v>
      </c>
      <c r="D93" s="207"/>
      <c r="E93" s="56">
        <v>86389169</v>
      </c>
      <c r="F93" s="56">
        <v>66875016</v>
      </c>
      <c r="G93" s="56">
        <f t="shared" si="3"/>
        <v>153264185</v>
      </c>
      <c r="H93" s="56">
        <v>79754153</v>
      </c>
      <c r="I93" s="56">
        <v>68167820</v>
      </c>
      <c r="J93" s="76">
        <f t="shared" si="4"/>
        <v>147921973</v>
      </c>
      <c r="K93" s="203"/>
      <c r="L93" s="203"/>
      <c r="M93" s="203"/>
      <c r="N93" s="203"/>
      <c r="O93" s="203"/>
    </row>
    <row r="94" spans="1:15" ht="15.75">
      <c r="A94" s="215"/>
      <c r="B94" s="206" t="s">
        <v>612</v>
      </c>
      <c r="C94" s="120" t="s">
        <v>189</v>
      </c>
      <c r="D94" s="207"/>
      <c r="E94" s="56">
        <v>303301430</v>
      </c>
      <c r="F94" s="56">
        <v>239806794</v>
      </c>
      <c r="G94" s="56">
        <f t="shared" si="3"/>
        <v>543108224</v>
      </c>
      <c r="H94" s="56">
        <v>316721776</v>
      </c>
      <c r="I94" s="56">
        <v>227882959</v>
      </c>
      <c r="J94" s="76">
        <f t="shared" si="4"/>
        <v>544604735</v>
      </c>
      <c r="K94" s="203"/>
      <c r="L94" s="203"/>
      <c r="M94" s="203"/>
      <c r="N94" s="203"/>
      <c r="O94" s="203"/>
    </row>
    <row r="95" spans="1:15" ht="15.75">
      <c r="A95" s="215"/>
      <c r="B95" s="206" t="s">
        <v>596</v>
      </c>
      <c r="C95" s="120" t="s">
        <v>190</v>
      </c>
      <c r="D95" s="207"/>
      <c r="E95" s="56">
        <v>170</v>
      </c>
      <c r="F95" s="56">
        <v>461</v>
      </c>
      <c r="G95" s="56">
        <f t="shared" si="3"/>
        <v>631</v>
      </c>
      <c r="H95" s="56">
        <v>170</v>
      </c>
      <c r="I95" s="56">
        <v>466</v>
      </c>
      <c r="J95" s="76">
        <f t="shared" si="4"/>
        <v>636</v>
      </c>
      <c r="K95" s="203"/>
      <c r="L95" s="203"/>
      <c r="M95" s="203"/>
      <c r="N95" s="203"/>
      <c r="O95" s="203"/>
    </row>
    <row r="96" spans="1:15" ht="15.75">
      <c r="A96" s="118"/>
      <c r="B96" s="130" t="s">
        <v>21</v>
      </c>
      <c r="C96" s="50" t="s">
        <v>191</v>
      </c>
      <c r="D96" s="207"/>
      <c r="E96" s="434">
        <v>0</v>
      </c>
      <c r="F96" s="434">
        <v>0</v>
      </c>
      <c r="G96" s="434">
        <f t="shared" si="3"/>
        <v>0</v>
      </c>
      <c r="H96" s="434">
        <v>0</v>
      </c>
      <c r="I96" s="434">
        <v>0</v>
      </c>
      <c r="J96" s="470">
        <f t="shared" si="4"/>
        <v>0</v>
      </c>
      <c r="K96" s="203"/>
      <c r="L96" s="203"/>
      <c r="M96" s="203"/>
      <c r="N96" s="203"/>
      <c r="O96" s="203"/>
    </row>
    <row r="97" spans="1:15" ht="15.75">
      <c r="A97" s="118"/>
      <c r="B97" s="120"/>
      <c r="C97" s="27"/>
      <c r="D97" s="207"/>
      <c r="E97" s="216"/>
      <c r="F97" s="216"/>
      <c r="G97" s="216"/>
      <c r="H97" s="216"/>
      <c r="I97" s="216"/>
      <c r="J97" s="471"/>
      <c r="L97" s="203"/>
      <c r="M97" s="203"/>
      <c r="N97" s="203"/>
      <c r="O97" s="203"/>
    </row>
    <row r="98" spans="1:15" ht="15.75">
      <c r="A98" s="147"/>
      <c r="B98" s="148"/>
      <c r="C98" s="217" t="s">
        <v>192</v>
      </c>
      <c r="D98" s="218"/>
      <c r="E98" s="82">
        <f>+E12+E78</f>
        <v>588639263</v>
      </c>
      <c r="F98" s="82">
        <f>+F12+F78</f>
        <v>496631556</v>
      </c>
      <c r="G98" s="82">
        <f>+E98+F98</f>
        <v>1085270819</v>
      </c>
      <c r="H98" s="82">
        <f>+H12+H78</f>
        <v>585526541</v>
      </c>
      <c r="I98" s="82">
        <f>+I12+I78</f>
        <v>496032211</v>
      </c>
      <c r="J98" s="83">
        <f>+H98+I98</f>
        <v>1081558752</v>
      </c>
      <c r="L98" s="203"/>
      <c r="M98" s="203"/>
      <c r="N98" s="203"/>
      <c r="O98" s="203"/>
    </row>
    <row r="99" spans="8:14" ht="12.75">
      <c r="H99" s="203"/>
      <c r="I99" s="203"/>
      <c r="J99" s="203"/>
      <c r="L99" s="203"/>
      <c r="M99" s="203"/>
      <c r="N99" s="203"/>
    </row>
    <row r="100" ht="18.75">
      <c r="B100" s="20" t="s">
        <v>471</v>
      </c>
    </row>
    <row r="101" spans="2:10" ht="15">
      <c r="B101" s="86"/>
      <c r="E101" s="220"/>
      <c r="F101" s="220"/>
      <c r="G101" s="220"/>
      <c r="H101" s="219"/>
      <c r="I101" s="219"/>
      <c r="J101" s="219"/>
    </row>
  </sheetData>
  <sheetProtection/>
  <mergeCells count="4">
    <mergeCell ref="E7:G7"/>
    <mergeCell ref="H7:J7"/>
    <mergeCell ref="E6:J6"/>
    <mergeCell ref="D5:D10"/>
  </mergeCells>
  <printOptions horizontalCentered="1" verticalCentered="1"/>
  <pageMargins left="0.7480314960629921" right="0.25" top="0.45" bottom="0.74" header="0.38" footer="0.26"/>
  <pageSetup fitToHeight="1" fitToWidth="1" horizontalDpi="600" verticalDpi="600" orientation="portrait" paperSize="9" scale="49" r:id="rId1"/>
  <headerFooter alignWithMargins="0">
    <oddFooter>&amp;C&amp;"Times New Roman,Normal"&amp;16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77"/>
  <sheetViews>
    <sheetView showGridLines="0" zoomScale="70" zoomScaleNormal="70" zoomScalePageLayoutView="0" workbookViewId="0" topLeftCell="A1">
      <pane xSplit="4" ySplit="9" topLeftCell="F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74" sqref="G74"/>
    </sheetView>
  </sheetViews>
  <sheetFormatPr defaultColWidth="9.140625" defaultRowHeight="12.75"/>
  <cols>
    <col min="1" max="1" width="1.57421875" style="222" customWidth="1"/>
    <col min="2" max="2" width="10.00390625" style="222" customWidth="1"/>
    <col min="3" max="3" width="92.421875" style="222" customWidth="1"/>
    <col min="4" max="4" width="8.7109375" style="222" customWidth="1"/>
    <col min="5" max="5" width="19.57421875" style="265" customWidth="1"/>
    <col min="6" max="6" width="19.57421875" style="480" customWidth="1"/>
    <col min="7" max="7" width="18.8515625" style="222" bestFit="1" customWidth="1"/>
    <col min="8" max="8" width="19.140625" style="222" bestFit="1" customWidth="1"/>
    <col min="9" max="9" width="14.28125" style="222" bestFit="1" customWidth="1"/>
    <col min="10" max="16384" width="9.140625" style="222" customWidth="1"/>
  </cols>
  <sheetData>
    <row r="2" spans="1:8" ht="20.25">
      <c r="A2" s="4" t="s">
        <v>429</v>
      </c>
      <c r="B2" s="151"/>
      <c r="C2" s="151"/>
      <c r="D2" s="151"/>
      <c r="E2" s="555"/>
      <c r="F2" s="536"/>
      <c r="G2" s="536"/>
      <c r="H2" s="537"/>
    </row>
    <row r="3" spans="1:8" ht="20.25">
      <c r="A3" s="10" t="s">
        <v>673</v>
      </c>
      <c r="B3" s="223"/>
      <c r="C3" s="224"/>
      <c r="D3" s="224"/>
      <c r="E3" s="448"/>
      <c r="F3" s="448"/>
      <c r="G3" s="448"/>
      <c r="H3" s="449"/>
    </row>
    <row r="4" spans="1:8" ht="15.75">
      <c r="A4" s="226"/>
      <c r="B4" s="227"/>
      <c r="C4" s="227"/>
      <c r="D4" s="227"/>
      <c r="E4" s="556"/>
      <c r="F4" s="538"/>
      <c r="G4" s="538"/>
      <c r="H4" s="539"/>
    </row>
    <row r="5" spans="1:8" ht="17.25" customHeight="1">
      <c r="A5" s="118"/>
      <c r="B5" s="120"/>
      <c r="C5" s="120"/>
      <c r="D5" s="207"/>
      <c r="E5" s="583" t="s">
        <v>619</v>
      </c>
      <c r="F5" s="584"/>
      <c r="G5" s="584"/>
      <c r="H5" s="585"/>
    </row>
    <row r="6" spans="1:8" ht="8.25" customHeight="1">
      <c r="A6" s="118"/>
      <c r="B6" s="120"/>
      <c r="C6" s="120"/>
      <c r="D6" s="228"/>
      <c r="E6" s="557"/>
      <c r="F6" s="557"/>
      <c r="G6" s="540"/>
      <c r="H6" s="444"/>
    </row>
    <row r="7" spans="1:8" ht="20.25" customHeight="1">
      <c r="A7" s="118"/>
      <c r="B7" s="130"/>
      <c r="C7" s="130" t="s">
        <v>88</v>
      </c>
      <c r="D7" s="231" t="s">
        <v>86</v>
      </c>
      <c r="E7" s="558" t="s">
        <v>0</v>
      </c>
      <c r="F7" s="558" t="s">
        <v>1</v>
      </c>
      <c r="G7" s="541" t="s">
        <v>0</v>
      </c>
      <c r="H7" s="445" t="s">
        <v>1</v>
      </c>
    </row>
    <row r="8" spans="1:8" ht="15.75">
      <c r="A8" s="118"/>
      <c r="B8" s="120"/>
      <c r="C8" s="164"/>
      <c r="D8" s="234"/>
      <c r="E8" s="559" t="s">
        <v>666</v>
      </c>
      <c r="F8" s="559" t="s">
        <v>662</v>
      </c>
      <c r="G8" s="542" t="s">
        <v>679</v>
      </c>
      <c r="H8" s="446" t="s">
        <v>678</v>
      </c>
    </row>
    <row r="9" spans="1:8" ht="18" customHeight="1">
      <c r="A9" s="226"/>
      <c r="B9" s="227"/>
      <c r="C9" s="237"/>
      <c r="D9" s="238"/>
      <c r="E9" s="559" t="s">
        <v>671</v>
      </c>
      <c r="F9" s="560" t="s">
        <v>674</v>
      </c>
      <c r="G9" s="542" t="s">
        <v>671</v>
      </c>
      <c r="H9" s="447" t="s">
        <v>674</v>
      </c>
    </row>
    <row r="10" spans="1:8" s="246" customFormat="1" ht="15.75">
      <c r="A10" s="241"/>
      <c r="B10" s="130" t="s">
        <v>14</v>
      </c>
      <c r="C10" s="242" t="s">
        <v>85</v>
      </c>
      <c r="D10" s="243" t="s">
        <v>461</v>
      </c>
      <c r="E10" s="543">
        <f>+SUM(E11:E15)+E20+E21</f>
        <v>8118635</v>
      </c>
      <c r="F10" s="543">
        <v>6887787</v>
      </c>
      <c r="G10" s="543">
        <f>+SUM(G11:G15)+G20+G21</f>
        <v>4188684</v>
      </c>
      <c r="H10" s="440">
        <v>3380991</v>
      </c>
    </row>
    <row r="11" spans="1:8" ht="15.75">
      <c r="A11" s="171"/>
      <c r="B11" s="119" t="s">
        <v>38</v>
      </c>
      <c r="C11" s="247" t="s">
        <v>12</v>
      </c>
      <c r="D11" s="248"/>
      <c r="E11" s="546">
        <v>5625303</v>
      </c>
      <c r="F11" s="546">
        <v>4670606</v>
      </c>
      <c r="G11" s="544">
        <v>2878540</v>
      </c>
      <c r="H11" s="545">
        <v>2359428</v>
      </c>
    </row>
    <row r="12" spans="1:8" ht="15.75">
      <c r="A12" s="171"/>
      <c r="B12" s="119" t="s">
        <v>37</v>
      </c>
      <c r="C12" s="247" t="s">
        <v>110</v>
      </c>
      <c r="D12" s="248"/>
      <c r="E12" s="546">
        <v>1166</v>
      </c>
      <c r="F12" s="546">
        <v>1529</v>
      </c>
      <c r="G12" s="544">
        <v>574</v>
      </c>
      <c r="H12" s="545">
        <v>751</v>
      </c>
    </row>
    <row r="13" spans="1:8" ht="15.75">
      <c r="A13" s="171"/>
      <c r="B13" s="119" t="s">
        <v>39</v>
      </c>
      <c r="C13" s="247" t="s">
        <v>408</v>
      </c>
      <c r="D13" s="248"/>
      <c r="E13" s="546">
        <v>114860</v>
      </c>
      <c r="F13" s="546">
        <v>92037</v>
      </c>
      <c r="G13" s="544">
        <v>54491</v>
      </c>
      <c r="H13" s="545">
        <v>40347</v>
      </c>
    </row>
    <row r="14" spans="1:8" ht="15.75">
      <c r="A14" s="171"/>
      <c r="B14" s="119" t="s">
        <v>40</v>
      </c>
      <c r="C14" s="247" t="s">
        <v>407</v>
      </c>
      <c r="D14" s="248"/>
      <c r="E14" s="546">
        <v>2921</v>
      </c>
      <c r="F14" s="546">
        <v>1015</v>
      </c>
      <c r="G14" s="544">
        <v>1317</v>
      </c>
      <c r="H14" s="545">
        <v>486</v>
      </c>
    </row>
    <row r="15" spans="1:8" ht="15.75">
      <c r="A15" s="171"/>
      <c r="B15" s="119" t="s">
        <v>59</v>
      </c>
      <c r="C15" s="247" t="s">
        <v>109</v>
      </c>
      <c r="D15" s="248"/>
      <c r="E15" s="546">
        <f>+SUM(E16:E19)</f>
        <v>2052002</v>
      </c>
      <c r="F15" s="546">
        <v>1861146</v>
      </c>
      <c r="G15" s="546">
        <f>+SUM(G16:G19)</f>
        <v>1092169</v>
      </c>
      <c r="H15" s="436">
        <v>849105</v>
      </c>
    </row>
    <row r="16" spans="1:8" ht="15.75">
      <c r="A16" s="171"/>
      <c r="B16" s="119" t="s">
        <v>409</v>
      </c>
      <c r="C16" s="247" t="s">
        <v>422</v>
      </c>
      <c r="D16" s="248"/>
      <c r="E16" s="546">
        <v>24914</v>
      </c>
      <c r="F16" s="546">
        <v>21602</v>
      </c>
      <c r="G16" s="544">
        <v>14374</v>
      </c>
      <c r="H16" s="545">
        <v>9219</v>
      </c>
    </row>
    <row r="17" spans="1:8" ht="15.75">
      <c r="A17" s="171"/>
      <c r="B17" s="119" t="s">
        <v>410</v>
      </c>
      <c r="C17" s="247" t="s">
        <v>508</v>
      </c>
      <c r="D17" s="248"/>
      <c r="E17" s="561">
        <v>0</v>
      </c>
      <c r="F17" s="561">
        <v>0</v>
      </c>
      <c r="G17" s="544">
        <v>0</v>
      </c>
      <c r="H17" s="547">
        <v>0</v>
      </c>
    </row>
    <row r="18" spans="1:8" ht="15.75">
      <c r="A18" s="171"/>
      <c r="B18" s="119" t="s">
        <v>411</v>
      </c>
      <c r="C18" s="247" t="s">
        <v>421</v>
      </c>
      <c r="D18" s="248"/>
      <c r="E18" s="546">
        <v>1125999</v>
      </c>
      <c r="F18" s="546">
        <v>1804765</v>
      </c>
      <c r="G18" s="544">
        <v>580681</v>
      </c>
      <c r="H18" s="545">
        <v>825569</v>
      </c>
    </row>
    <row r="19" spans="1:8" ht="15.75">
      <c r="A19" s="171"/>
      <c r="B19" s="119" t="s">
        <v>412</v>
      </c>
      <c r="C19" s="247" t="s">
        <v>420</v>
      </c>
      <c r="D19" s="248"/>
      <c r="E19" s="546">
        <v>901089</v>
      </c>
      <c r="F19" s="546">
        <v>34779</v>
      </c>
      <c r="G19" s="544">
        <v>497114</v>
      </c>
      <c r="H19" s="545">
        <v>14317</v>
      </c>
    </row>
    <row r="20" spans="1:8" ht="15.75">
      <c r="A20" s="171"/>
      <c r="B20" s="119" t="s">
        <v>413</v>
      </c>
      <c r="C20" s="247" t="s">
        <v>312</v>
      </c>
      <c r="D20" s="248"/>
      <c r="E20" s="546">
        <v>170444</v>
      </c>
      <c r="F20" s="546">
        <v>137361</v>
      </c>
      <c r="G20" s="544">
        <v>85904</v>
      </c>
      <c r="H20" s="545">
        <v>70058</v>
      </c>
    </row>
    <row r="21" spans="1:8" ht="15.75">
      <c r="A21" s="171"/>
      <c r="B21" s="119" t="s">
        <v>414</v>
      </c>
      <c r="C21" s="249" t="s">
        <v>81</v>
      </c>
      <c r="D21" s="243"/>
      <c r="E21" s="546">
        <v>151939</v>
      </c>
      <c r="F21" s="546">
        <v>124093</v>
      </c>
      <c r="G21" s="544">
        <v>75689</v>
      </c>
      <c r="H21" s="545">
        <v>60816</v>
      </c>
    </row>
    <row r="22" spans="1:8" s="246" customFormat="1" ht="15.75">
      <c r="A22" s="241"/>
      <c r="B22" s="131" t="s">
        <v>19</v>
      </c>
      <c r="C22" s="250" t="s">
        <v>83</v>
      </c>
      <c r="D22" s="243" t="s">
        <v>462</v>
      </c>
      <c r="E22" s="548">
        <f>+SUM(E23:E27)</f>
        <v>4233968</v>
      </c>
      <c r="F22" s="548">
        <v>3008862</v>
      </c>
      <c r="G22" s="548">
        <f>+SUM(G23:G27)</f>
        <v>2132786</v>
      </c>
      <c r="H22" s="437">
        <v>1488553</v>
      </c>
    </row>
    <row r="23" spans="1:8" ht="15.75">
      <c r="A23" s="171"/>
      <c r="B23" s="119" t="s">
        <v>41</v>
      </c>
      <c r="C23" s="247" t="s">
        <v>13</v>
      </c>
      <c r="D23" s="248"/>
      <c r="E23" s="546">
        <v>2770019</v>
      </c>
      <c r="F23" s="546">
        <v>2004726</v>
      </c>
      <c r="G23" s="544">
        <v>1370044</v>
      </c>
      <c r="H23" s="545">
        <v>992012</v>
      </c>
    </row>
    <row r="24" spans="1:8" ht="15.75">
      <c r="A24" s="171"/>
      <c r="B24" s="119" t="s">
        <v>42</v>
      </c>
      <c r="C24" s="249" t="s">
        <v>416</v>
      </c>
      <c r="D24" s="243"/>
      <c r="E24" s="546">
        <v>624816</v>
      </c>
      <c r="F24" s="546">
        <v>478347</v>
      </c>
      <c r="G24" s="544">
        <v>302739</v>
      </c>
      <c r="H24" s="545">
        <v>240030</v>
      </c>
    </row>
    <row r="25" spans="1:8" ht="15.75">
      <c r="A25" s="171"/>
      <c r="B25" s="119" t="s">
        <v>43</v>
      </c>
      <c r="C25" s="251" t="s">
        <v>415</v>
      </c>
      <c r="D25" s="243"/>
      <c r="E25" s="546">
        <v>451007</v>
      </c>
      <c r="F25" s="546">
        <v>314747</v>
      </c>
      <c r="G25" s="544">
        <v>251483</v>
      </c>
      <c r="H25" s="545">
        <v>144358</v>
      </c>
    </row>
    <row r="26" spans="1:8" ht="15.75">
      <c r="A26" s="171"/>
      <c r="B26" s="119" t="s">
        <v>75</v>
      </c>
      <c r="C26" s="247" t="s">
        <v>129</v>
      </c>
      <c r="D26" s="248"/>
      <c r="E26" s="546">
        <v>382385</v>
      </c>
      <c r="F26" s="561">
        <v>199207</v>
      </c>
      <c r="G26" s="544">
        <v>207373</v>
      </c>
      <c r="H26" s="547">
        <v>106917</v>
      </c>
    </row>
    <row r="27" spans="1:8" ht="15.75">
      <c r="A27" s="171"/>
      <c r="B27" s="119" t="s">
        <v>76</v>
      </c>
      <c r="C27" s="249" t="s">
        <v>82</v>
      </c>
      <c r="D27" s="243"/>
      <c r="E27" s="546">
        <v>5741</v>
      </c>
      <c r="F27" s="546">
        <v>11835</v>
      </c>
      <c r="G27" s="544">
        <v>1147</v>
      </c>
      <c r="H27" s="545">
        <v>5236</v>
      </c>
    </row>
    <row r="28" spans="1:8" s="246" customFormat="1" ht="15.75">
      <c r="A28" s="241"/>
      <c r="B28" s="130" t="s">
        <v>18</v>
      </c>
      <c r="C28" s="252" t="s">
        <v>509</v>
      </c>
      <c r="D28" s="248"/>
      <c r="E28" s="548">
        <f>+E10-E22</f>
        <v>3884667</v>
      </c>
      <c r="F28" s="548">
        <v>3878925</v>
      </c>
      <c r="G28" s="548">
        <f>+G10-G22</f>
        <v>2055898</v>
      </c>
      <c r="H28" s="437">
        <v>1892438</v>
      </c>
    </row>
    <row r="29" spans="1:8" s="246" customFormat="1" ht="15.75">
      <c r="A29" s="241"/>
      <c r="B29" s="130" t="s">
        <v>17</v>
      </c>
      <c r="C29" s="252" t="s">
        <v>510</v>
      </c>
      <c r="D29" s="248"/>
      <c r="E29" s="548">
        <f>+E30-E33</f>
        <v>1507177</v>
      </c>
      <c r="F29" s="548">
        <v>1307585</v>
      </c>
      <c r="G29" s="548">
        <f>+G30-G33</f>
        <v>764908</v>
      </c>
      <c r="H29" s="437">
        <v>644154</v>
      </c>
    </row>
    <row r="30" spans="1:8" ht="15.75">
      <c r="A30" s="171"/>
      <c r="B30" s="119" t="s">
        <v>60</v>
      </c>
      <c r="C30" s="247" t="s">
        <v>35</v>
      </c>
      <c r="D30" s="248"/>
      <c r="E30" s="546">
        <f>+SUM(E31:E32)</f>
        <v>1881508</v>
      </c>
      <c r="F30" s="546">
        <v>1547448</v>
      </c>
      <c r="G30" s="546">
        <f>+SUM(G31:G32)</f>
        <v>971442</v>
      </c>
      <c r="H30" s="436">
        <v>773567</v>
      </c>
    </row>
    <row r="31" spans="1:8" ht="15.75">
      <c r="A31" s="171"/>
      <c r="B31" s="119" t="s">
        <v>77</v>
      </c>
      <c r="C31" s="247" t="s">
        <v>84</v>
      </c>
      <c r="D31" s="248"/>
      <c r="E31" s="546">
        <v>134037</v>
      </c>
      <c r="F31" s="546">
        <v>109498</v>
      </c>
      <c r="G31" s="544">
        <v>68771</v>
      </c>
      <c r="H31" s="545">
        <v>54735</v>
      </c>
    </row>
    <row r="32" spans="1:8" ht="15.75">
      <c r="A32" s="171"/>
      <c r="B32" s="119" t="s">
        <v>78</v>
      </c>
      <c r="C32" s="247" t="s">
        <v>2</v>
      </c>
      <c r="D32" s="248"/>
      <c r="E32" s="546">
        <v>1747471</v>
      </c>
      <c r="F32" s="546">
        <v>1437950</v>
      </c>
      <c r="G32" s="544">
        <v>902671</v>
      </c>
      <c r="H32" s="545">
        <v>718832</v>
      </c>
    </row>
    <row r="33" spans="1:8" ht="15.75">
      <c r="A33" s="171"/>
      <c r="B33" s="119" t="s">
        <v>61</v>
      </c>
      <c r="C33" s="247" t="s">
        <v>36</v>
      </c>
      <c r="D33" s="248"/>
      <c r="E33" s="546">
        <f>+SUM(E34:E35)</f>
        <v>374331</v>
      </c>
      <c r="F33" s="546">
        <v>239863</v>
      </c>
      <c r="G33" s="546">
        <f>+SUM(G34:G35)</f>
        <v>206534</v>
      </c>
      <c r="H33" s="436">
        <v>129413</v>
      </c>
    </row>
    <row r="34" spans="1:8" ht="15.75">
      <c r="A34" s="171"/>
      <c r="B34" s="119" t="s">
        <v>62</v>
      </c>
      <c r="C34" s="251" t="s">
        <v>511</v>
      </c>
      <c r="D34" s="248"/>
      <c r="E34" s="546">
        <v>645</v>
      </c>
      <c r="F34" s="546">
        <v>894</v>
      </c>
      <c r="G34" s="544">
        <v>294</v>
      </c>
      <c r="H34" s="436">
        <v>414</v>
      </c>
    </row>
    <row r="35" spans="1:8" ht="15.75">
      <c r="A35" s="171"/>
      <c r="B35" s="119" t="s">
        <v>63</v>
      </c>
      <c r="C35" s="247" t="s">
        <v>2</v>
      </c>
      <c r="D35" s="248"/>
      <c r="E35" s="546">
        <v>373686</v>
      </c>
      <c r="F35" s="546">
        <v>238969</v>
      </c>
      <c r="G35" s="544">
        <v>206240</v>
      </c>
      <c r="H35" s="436">
        <v>128999</v>
      </c>
    </row>
    <row r="36" spans="1:8" s="246" customFormat="1" ht="15.75">
      <c r="A36" s="241"/>
      <c r="B36" s="130" t="s">
        <v>16</v>
      </c>
      <c r="C36" s="252" t="s">
        <v>33</v>
      </c>
      <c r="D36" s="243" t="s">
        <v>463</v>
      </c>
      <c r="E36" s="548">
        <v>2066</v>
      </c>
      <c r="F36" s="548">
        <v>10314</v>
      </c>
      <c r="G36" s="549">
        <v>1997</v>
      </c>
      <c r="H36" s="437">
        <v>7668</v>
      </c>
    </row>
    <row r="37" spans="1:8" s="246" customFormat="1" ht="15.75">
      <c r="A37" s="241"/>
      <c r="B37" s="130" t="s">
        <v>21</v>
      </c>
      <c r="C37" s="252" t="s">
        <v>394</v>
      </c>
      <c r="D37" s="243" t="s">
        <v>464</v>
      </c>
      <c r="E37" s="550">
        <f>SUM(E38:E40)</f>
        <v>-2248</v>
      </c>
      <c r="F37" s="550">
        <f>SUM(F38:F40)</f>
        <v>305104</v>
      </c>
      <c r="G37" s="550">
        <f>SUM(G38:G40)</f>
        <v>-84407</v>
      </c>
      <c r="H37" s="438">
        <f>SUM(H38:H40)</f>
        <v>53319</v>
      </c>
    </row>
    <row r="38" spans="1:8" ht="15.75">
      <c r="A38" s="171"/>
      <c r="B38" s="119" t="s">
        <v>79</v>
      </c>
      <c r="C38" s="247" t="s">
        <v>395</v>
      </c>
      <c r="D38" s="248"/>
      <c r="E38" s="561">
        <v>-201063</v>
      </c>
      <c r="F38" s="561">
        <v>237535</v>
      </c>
      <c r="G38" s="544">
        <v>-151080</v>
      </c>
      <c r="H38" s="441">
        <v>77424</v>
      </c>
    </row>
    <row r="39" spans="1:8" ht="15.75">
      <c r="A39" s="171"/>
      <c r="B39" s="119" t="s">
        <v>80</v>
      </c>
      <c r="C39" s="247" t="s">
        <v>625</v>
      </c>
      <c r="D39" s="248"/>
      <c r="E39" s="561">
        <v>-191903</v>
      </c>
      <c r="F39" s="561">
        <v>222368</v>
      </c>
      <c r="G39" s="544">
        <v>-73025</v>
      </c>
      <c r="H39" s="441">
        <v>93386</v>
      </c>
    </row>
    <row r="40" spans="1:8" ht="15.75">
      <c r="A40" s="171"/>
      <c r="B40" s="119" t="s">
        <v>112</v>
      </c>
      <c r="C40" s="247" t="s">
        <v>396</v>
      </c>
      <c r="D40" s="248"/>
      <c r="E40" s="561">
        <v>390718</v>
      </c>
      <c r="F40" s="561">
        <v>-154799</v>
      </c>
      <c r="G40" s="544">
        <v>139698</v>
      </c>
      <c r="H40" s="441">
        <v>-117491</v>
      </c>
    </row>
    <row r="41" spans="1:8" s="246" customFormat="1" ht="15.75">
      <c r="A41" s="241"/>
      <c r="B41" s="130" t="s">
        <v>20</v>
      </c>
      <c r="C41" s="252" t="s">
        <v>34</v>
      </c>
      <c r="D41" s="243" t="s">
        <v>465</v>
      </c>
      <c r="E41" s="548">
        <v>512208</v>
      </c>
      <c r="F41" s="548">
        <v>488685</v>
      </c>
      <c r="G41" s="549">
        <v>261385</v>
      </c>
      <c r="H41" s="437">
        <v>236399</v>
      </c>
    </row>
    <row r="42" spans="1:8" s="246" customFormat="1" ht="15.75">
      <c r="A42" s="241"/>
      <c r="B42" s="130" t="s">
        <v>22</v>
      </c>
      <c r="C42" s="252" t="s">
        <v>512</v>
      </c>
      <c r="D42" s="248"/>
      <c r="E42" s="548">
        <f>+E28+E29+E36+E37+E41</f>
        <v>5903870</v>
      </c>
      <c r="F42" s="548">
        <f>+F28+F29+F36+F37+F41</f>
        <v>5990613</v>
      </c>
      <c r="G42" s="548">
        <f>+G28+G29+G36+G37+G41</f>
        <v>2999781</v>
      </c>
      <c r="H42" s="437">
        <f>+H28+H29+H36+H37+H41</f>
        <v>2833978</v>
      </c>
    </row>
    <row r="43" spans="1:9" s="246" customFormat="1" ht="15.75">
      <c r="A43" s="241"/>
      <c r="B43" s="130" t="s">
        <v>23</v>
      </c>
      <c r="C43" s="252" t="s">
        <v>397</v>
      </c>
      <c r="D43" s="243" t="s">
        <v>466</v>
      </c>
      <c r="E43" s="548">
        <v>920408</v>
      </c>
      <c r="F43" s="548">
        <v>1037540</v>
      </c>
      <c r="G43" s="549">
        <v>454271</v>
      </c>
      <c r="H43" s="437">
        <v>457858</v>
      </c>
      <c r="I43" s="116"/>
    </row>
    <row r="44" spans="1:8" s="246" customFormat="1" ht="15.75">
      <c r="A44" s="241"/>
      <c r="B44" s="130" t="s">
        <v>24</v>
      </c>
      <c r="C44" s="252" t="s">
        <v>338</v>
      </c>
      <c r="D44" s="243" t="s">
        <v>467</v>
      </c>
      <c r="E44" s="548">
        <v>2551918</v>
      </c>
      <c r="F44" s="548">
        <v>2186232</v>
      </c>
      <c r="G44" s="549">
        <v>1291820</v>
      </c>
      <c r="H44" s="437">
        <v>1164448</v>
      </c>
    </row>
    <row r="45" spans="1:8" s="246" customFormat="1" ht="15.75">
      <c r="A45" s="241"/>
      <c r="B45" s="130" t="s">
        <v>25</v>
      </c>
      <c r="C45" s="252" t="s">
        <v>267</v>
      </c>
      <c r="D45" s="248"/>
      <c r="E45" s="550">
        <f>+E42-E43-E44</f>
        <v>2431544</v>
      </c>
      <c r="F45" s="550">
        <f>+F42-F43-F44</f>
        <v>2766841</v>
      </c>
      <c r="G45" s="550">
        <f>+G42-G43-G44</f>
        <v>1253690</v>
      </c>
      <c r="H45" s="438">
        <f>+H42-H43-H44</f>
        <v>1211672</v>
      </c>
    </row>
    <row r="46" spans="1:8" s="246" customFormat="1" ht="15.75">
      <c r="A46" s="241"/>
      <c r="B46" s="130" t="s">
        <v>26</v>
      </c>
      <c r="C46" s="253" t="s">
        <v>320</v>
      </c>
      <c r="D46" s="254"/>
      <c r="E46" s="550">
        <v>0</v>
      </c>
      <c r="F46" s="550">
        <v>0</v>
      </c>
      <c r="G46" s="549">
        <v>0</v>
      </c>
      <c r="H46" s="438">
        <v>0</v>
      </c>
    </row>
    <row r="47" spans="1:8" s="246" customFormat="1" ht="15.75">
      <c r="A47" s="241"/>
      <c r="B47" s="130"/>
      <c r="C47" s="253" t="s">
        <v>321</v>
      </c>
      <c r="D47" s="254"/>
      <c r="E47" s="550"/>
      <c r="F47" s="550">
        <v>0</v>
      </c>
      <c r="G47" s="551"/>
      <c r="H47" s="438">
        <v>0</v>
      </c>
    </row>
    <row r="48" spans="1:8" s="246" customFormat="1" ht="14.25" customHeight="1">
      <c r="A48" s="241"/>
      <c r="B48" s="130" t="s">
        <v>27</v>
      </c>
      <c r="C48" s="255" t="s">
        <v>322</v>
      </c>
      <c r="D48" s="243"/>
      <c r="E48" s="550">
        <v>0</v>
      </c>
      <c r="F48" s="550">
        <v>0</v>
      </c>
      <c r="G48" s="549">
        <v>0</v>
      </c>
      <c r="H48" s="438">
        <v>0</v>
      </c>
    </row>
    <row r="49" spans="1:8" s="246" customFormat="1" ht="15.75">
      <c r="A49" s="241"/>
      <c r="B49" s="130" t="s">
        <v>28</v>
      </c>
      <c r="C49" s="252" t="s">
        <v>130</v>
      </c>
      <c r="D49" s="243"/>
      <c r="E49" s="548">
        <v>0</v>
      </c>
      <c r="F49" s="548">
        <v>0</v>
      </c>
      <c r="G49" s="549">
        <v>0</v>
      </c>
      <c r="H49" s="437">
        <v>0</v>
      </c>
    </row>
    <row r="50" spans="1:8" s="246" customFormat="1" ht="15.75">
      <c r="A50" s="241"/>
      <c r="B50" s="130" t="s">
        <v>29</v>
      </c>
      <c r="C50" s="252" t="s">
        <v>513</v>
      </c>
      <c r="D50" s="243" t="s">
        <v>468</v>
      </c>
      <c r="E50" s="548">
        <f>+E45+E46+E48+E49</f>
        <v>2431544</v>
      </c>
      <c r="F50" s="548">
        <f>+F45+F46+F48+F49</f>
        <v>2766841</v>
      </c>
      <c r="G50" s="548">
        <f>+G45+G46+G48+G49</f>
        <v>1253690</v>
      </c>
      <c r="H50" s="437">
        <f>+H45+H46+H48+H49</f>
        <v>1211672</v>
      </c>
    </row>
    <row r="51" spans="1:8" s="246" customFormat="1" ht="15.75">
      <c r="A51" s="241"/>
      <c r="B51" s="133" t="s">
        <v>30</v>
      </c>
      <c r="C51" s="252" t="s">
        <v>514</v>
      </c>
      <c r="D51" s="243" t="s">
        <v>469</v>
      </c>
      <c r="E51" s="552">
        <f>+E52+E53</f>
        <v>560496</v>
      </c>
      <c r="F51" s="552">
        <f>+F52+F53</f>
        <v>648092</v>
      </c>
      <c r="G51" s="552">
        <f>+G52+G53</f>
        <v>279000</v>
      </c>
      <c r="H51" s="553">
        <f>+H52+H53</f>
        <v>286600.4</v>
      </c>
    </row>
    <row r="52" spans="1:9" s="246" customFormat="1" ht="15.75">
      <c r="A52" s="241"/>
      <c r="B52" s="256" t="s">
        <v>327</v>
      </c>
      <c r="C52" s="251" t="s">
        <v>131</v>
      </c>
      <c r="D52" s="243"/>
      <c r="E52" s="561">
        <v>753941</v>
      </c>
      <c r="F52" s="561">
        <v>337147</v>
      </c>
      <c r="G52" s="544">
        <v>480227</v>
      </c>
      <c r="H52" s="441">
        <v>65590</v>
      </c>
      <c r="I52" s="116"/>
    </row>
    <row r="53" spans="1:8" s="246" customFormat="1" ht="15.75">
      <c r="A53" s="241"/>
      <c r="B53" s="256" t="s">
        <v>328</v>
      </c>
      <c r="C53" s="251" t="s">
        <v>132</v>
      </c>
      <c r="D53" s="243"/>
      <c r="E53" s="562">
        <v>-193445</v>
      </c>
      <c r="F53" s="562">
        <v>310945</v>
      </c>
      <c r="G53" s="544">
        <v>-201227</v>
      </c>
      <c r="H53" s="442">
        <v>221010.4</v>
      </c>
    </row>
    <row r="54" spans="1:8" s="246" customFormat="1" ht="15.75">
      <c r="A54" s="241"/>
      <c r="B54" s="130" t="s">
        <v>31</v>
      </c>
      <c r="C54" s="252" t="s">
        <v>515</v>
      </c>
      <c r="D54" s="243" t="s">
        <v>470</v>
      </c>
      <c r="E54" s="550">
        <f>+E50-E51</f>
        <v>1871048</v>
      </c>
      <c r="F54" s="550">
        <f>+F50-F51</f>
        <v>2118749</v>
      </c>
      <c r="G54" s="550">
        <f>+G50-G51</f>
        <v>974690</v>
      </c>
      <c r="H54" s="438">
        <f>+H50-H51</f>
        <v>925071.6</v>
      </c>
    </row>
    <row r="55" spans="1:8" s="246" customFormat="1" ht="15.75">
      <c r="A55" s="241"/>
      <c r="B55" s="130" t="s">
        <v>32</v>
      </c>
      <c r="C55" s="252" t="s">
        <v>516</v>
      </c>
      <c r="D55" s="243"/>
      <c r="E55" s="550">
        <f>SUM(E56:E58)</f>
        <v>0</v>
      </c>
      <c r="F55" s="550">
        <v>0</v>
      </c>
      <c r="G55" s="551">
        <f>SUM(G56:G58)</f>
        <v>0</v>
      </c>
      <c r="H55" s="438">
        <v>0</v>
      </c>
    </row>
    <row r="56" spans="1:8" ht="15.75">
      <c r="A56" s="171"/>
      <c r="B56" s="119" t="s">
        <v>268</v>
      </c>
      <c r="C56" s="249" t="s">
        <v>517</v>
      </c>
      <c r="D56" s="243"/>
      <c r="E56" s="561">
        <v>0</v>
      </c>
      <c r="F56" s="550">
        <v>0</v>
      </c>
      <c r="G56" s="544">
        <v>0</v>
      </c>
      <c r="H56" s="438">
        <v>0</v>
      </c>
    </row>
    <row r="57" spans="1:8" ht="15.75">
      <c r="A57" s="171"/>
      <c r="B57" s="119" t="s">
        <v>269</v>
      </c>
      <c r="C57" s="249" t="s">
        <v>518</v>
      </c>
      <c r="D57" s="243"/>
      <c r="E57" s="561">
        <v>0</v>
      </c>
      <c r="F57" s="550">
        <v>0</v>
      </c>
      <c r="G57" s="544">
        <v>0</v>
      </c>
      <c r="H57" s="438">
        <v>0</v>
      </c>
    </row>
    <row r="58" spans="1:8" ht="15.75">
      <c r="A58" s="171"/>
      <c r="B58" s="119" t="s">
        <v>519</v>
      </c>
      <c r="C58" s="249" t="s">
        <v>520</v>
      </c>
      <c r="D58" s="243"/>
      <c r="E58" s="550">
        <v>0</v>
      </c>
      <c r="F58" s="550">
        <v>0</v>
      </c>
      <c r="G58" s="544">
        <v>0</v>
      </c>
      <c r="H58" s="438">
        <v>0</v>
      </c>
    </row>
    <row r="59" spans="1:8" s="246" customFormat="1" ht="15.75">
      <c r="A59" s="241"/>
      <c r="B59" s="130" t="s">
        <v>487</v>
      </c>
      <c r="C59" s="252" t="s">
        <v>521</v>
      </c>
      <c r="D59" s="243"/>
      <c r="E59" s="550">
        <f>SUM(E60:E62)</f>
        <v>0</v>
      </c>
      <c r="F59" s="550">
        <v>0</v>
      </c>
      <c r="G59" s="551">
        <f>SUM(G60:G62)</f>
        <v>0</v>
      </c>
      <c r="H59" s="438">
        <v>0</v>
      </c>
    </row>
    <row r="60" spans="1:8" ht="15.75">
      <c r="A60" s="171"/>
      <c r="B60" s="119" t="s">
        <v>522</v>
      </c>
      <c r="C60" s="249" t="s">
        <v>523</v>
      </c>
      <c r="D60" s="243"/>
      <c r="E60" s="563">
        <v>0</v>
      </c>
      <c r="F60" s="563">
        <v>0</v>
      </c>
      <c r="G60" s="544">
        <v>0</v>
      </c>
      <c r="H60" s="443">
        <v>0</v>
      </c>
    </row>
    <row r="61" spans="1:8" ht="15.75">
      <c r="A61" s="171"/>
      <c r="B61" s="119" t="s">
        <v>524</v>
      </c>
      <c r="C61" s="249" t="s">
        <v>525</v>
      </c>
      <c r="D61" s="243"/>
      <c r="E61" s="563">
        <v>0</v>
      </c>
      <c r="F61" s="563">
        <v>0</v>
      </c>
      <c r="G61" s="544">
        <v>0</v>
      </c>
      <c r="H61" s="443">
        <v>0</v>
      </c>
    </row>
    <row r="62" spans="1:8" ht="15.75">
      <c r="A62" s="171"/>
      <c r="B62" s="119" t="s">
        <v>526</v>
      </c>
      <c r="C62" s="249" t="s">
        <v>527</v>
      </c>
      <c r="D62" s="243"/>
      <c r="E62" s="563">
        <v>0</v>
      </c>
      <c r="F62" s="563">
        <v>0</v>
      </c>
      <c r="G62" s="544">
        <v>0</v>
      </c>
      <c r="H62" s="443">
        <v>0</v>
      </c>
    </row>
    <row r="63" spans="1:8" s="246" customFormat="1" ht="15.75">
      <c r="A63" s="241"/>
      <c r="B63" s="130" t="s">
        <v>528</v>
      </c>
      <c r="C63" s="250" t="s">
        <v>529</v>
      </c>
      <c r="D63" s="243" t="s">
        <v>468</v>
      </c>
      <c r="E63" s="550">
        <f>+E55-E59</f>
        <v>0</v>
      </c>
      <c r="F63" s="550">
        <v>0</v>
      </c>
      <c r="G63" s="551">
        <f>+G55-G59</f>
        <v>0</v>
      </c>
      <c r="H63" s="438">
        <v>0</v>
      </c>
    </row>
    <row r="64" spans="1:8" s="246" customFormat="1" ht="15.75">
      <c r="A64" s="241"/>
      <c r="B64" s="130" t="s">
        <v>530</v>
      </c>
      <c r="C64" s="250" t="s">
        <v>531</v>
      </c>
      <c r="D64" s="243" t="s">
        <v>469</v>
      </c>
      <c r="E64" s="550">
        <f>SUM(E65:E66)</f>
        <v>0</v>
      </c>
      <c r="F64" s="550">
        <v>0</v>
      </c>
      <c r="G64" s="551">
        <f>SUM(G65:G66)</f>
        <v>0</v>
      </c>
      <c r="H64" s="438">
        <v>0</v>
      </c>
    </row>
    <row r="65" spans="1:8" s="246" customFormat="1" ht="15.75">
      <c r="A65" s="241"/>
      <c r="B65" s="256" t="s">
        <v>532</v>
      </c>
      <c r="C65" s="251" t="s">
        <v>131</v>
      </c>
      <c r="D65" s="243"/>
      <c r="E65" s="561">
        <v>0</v>
      </c>
      <c r="F65" s="550">
        <v>0</v>
      </c>
      <c r="G65" s="544">
        <v>0</v>
      </c>
      <c r="H65" s="438">
        <v>0</v>
      </c>
    </row>
    <row r="66" spans="1:8" s="246" customFormat="1" ht="15.75">
      <c r="A66" s="241"/>
      <c r="B66" s="256" t="s">
        <v>533</v>
      </c>
      <c r="C66" s="251" t="s">
        <v>132</v>
      </c>
      <c r="D66" s="243"/>
      <c r="E66" s="550">
        <v>0</v>
      </c>
      <c r="F66" s="550">
        <v>0</v>
      </c>
      <c r="G66" s="544">
        <v>0</v>
      </c>
      <c r="H66" s="438">
        <v>0</v>
      </c>
    </row>
    <row r="67" spans="1:8" s="246" customFormat="1" ht="15.75">
      <c r="A67" s="241"/>
      <c r="B67" s="130" t="s">
        <v>534</v>
      </c>
      <c r="C67" s="250" t="s">
        <v>535</v>
      </c>
      <c r="D67" s="243" t="s">
        <v>470</v>
      </c>
      <c r="E67" s="550">
        <f>+E63-E64</f>
        <v>0</v>
      </c>
      <c r="F67" s="550">
        <v>0</v>
      </c>
      <c r="G67" s="551">
        <f>+G63-G64</f>
        <v>0</v>
      </c>
      <c r="H67" s="438">
        <v>0</v>
      </c>
    </row>
    <row r="68" spans="1:10" s="246" customFormat="1" ht="15.75">
      <c r="A68" s="241"/>
      <c r="B68" s="130" t="s">
        <v>536</v>
      </c>
      <c r="C68" s="250" t="s">
        <v>537</v>
      </c>
      <c r="D68" s="243" t="s">
        <v>595</v>
      </c>
      <c r="E68" s="550">
        <f>SUM(E69:E70)</f>
        <v>1871048</v>
      </c>
      <c r="F68" s="550">
        <f>SUM(F69:F70)</f>
        <v>2118749</v>
      </c>
      <c r="G68" s="550">
        <f>SUM(G69:G70)</f>
        <v>974690</v>
      </c>
      <c r="H68" s="438">
        <f>SUM(H69:H70)</f>
        <v>925071.6</v>
      </c>
      <c r="J68" s="244"/>
    </row>
    <row r="69" spans="1:9" s="246" customFormat="1" ht="15.75">
      <c r="A69" s="241"/>
      <c r="B69" s="119" t="s">
        <v>538</v>
      </c>
      <c r="C69" s="251" t="s">
        <v>105</v>
      </c>
      <c r="D69" s="243"/>
      <c r="E69" s="561">
        <v>1853951</v>
      </c>
      <c r="F69" s="561">
        <v>2105002</v>
      </c>
      <c r="G69" s="544">
        <v>965542</v>
      </c>
      <c r="H69" s="441">
        <v>918765.6</v>
      </c>
      <c r="I69" s="116"/>
    </row>
    <row r="70" spans="1:9" ht="15.75" customHeight="1">
      <c r="A70" s="171"/>
      <c r="B70" s="119" t="s">
        <v>539</v>
      </c>
      <c r="C70" s="247" t="s">
        <v>540</v>
      </c>
      <c r="D70" s="257"/>
      <c r="E70" s="561">
        <v>17097</v>
      </c>
      <c r="F70" s="561">
        <v>13747</v>
      </c>
      <c r="G70" s="544">
        <v>9148</v>
      </c>
      <c r="H70" s="441">
        <v>6306</v>
      </c>
      <c r="I70" s="245"/>
    </row>
    <row r="71" spans="1:9" s="246" customFormat="1" ht="18.75" customHeight="1">
      <c r="A71" s="258"/>
      <c r="B71" s="259"/>
      <c r="C71" s="260" t="s">
        <v>645</v>
      </c>
      <c r="D71" s="261"/>
      <c r="E71" s="554">
        <f>E69/4200000</f>
        <v>0.44141690476190476</v>
      </c>
      <c r="F71" s="554">
        <f>F69/4200000</f>
        <v>0.5011909523809523</v>
      </c>
      <c r="G71" s="554">
        <f>G69/4200000</f>
        <v>0.2298909523809524</v>
      </c>
      <c r="H71" s="439">
        <f>H69/4200000</f>
        <v>0.21875371428571427</v>
      </c>
      <c r="I71" s="245"/>
    </row>
    <row r="72" spans="5:7" ht="12.75">
      <c r="E72" s="262"/>
      <c r="F72" s="515"/>
      <c r="G72" s="244"/>
    </row>
    <row r="73" spans="2:6" ht="18.75">
      <c r="B73" s="20" t="s">
        <v>471</v>
      </c>
      <c r="E73" s="263"/>
      <c r="F73" s="515"/>
    </row>
    <row r="74" spans="5:6" ht="12.75">
      <c r="E74" s="264"/>
      <c r="F74" s="515"/>
    </row>
    <row r="75" spans="5:6" ht="12.75">
      <c r="E75" s="262"/>
      <c r="F75" s="515"/>
    </row>
    <row r="76" spans="5:8" s="164" customFormat="1" ht="12.75">
      <c r="E76" s="262"/>
      <c r="F76" s="515"/>
      <c r="G76" s="222"/>
      <c r="H76" s="222"/>
    </row>
    <row r="77" spans="5:8" s="164" customFormat="1" ht="12.75">
      <c r="E77" s="265"/>
      <c r="F77" s="516"/>
      <c r="G77" s="435"/>
      <c r="H77" s="435"/>
    </row>
    <row r="78" spans="5:8" s="164" customFormat="1" ht="12.75">
      <c r="E78" s="265"/>
      <c r="F78" s="517"/>
      <c r="G78" s="222"/>
      <c r="H78" s="222"/>
    </row>
    <row r="79" spans="5:8" s="164" customFormat="1" ht="12.75">
      <c r="E79" s="265"/>
      <c r="F79" s="517"/>
      <c r="G79" s="222"/>
      <c r="H79" s="222"/>
    </row>
    <row r="80" spans="5:8" s="164" customFormat="1" ht="12.75">
      <c r="E80" s="265"/>
      <c r="F80" s="480"/>
      <c r="G80" s="222"/>
      <c r="H80" s="222"/>
    </row>
    <row r="81" spans="5:8" s="164" customFormat="1" ht="12.75">
      <c r="E81" s="265"/>
      <c r="F81" s="480"/>
      <c r="G81" s="222"/>
      <c r="H81" s="222"/>
    </row>
    <row r="82" spans="5:8" s="164" customFormat="1" ht="12.75">
      <c r="E82" s="265"/>
      <c r="F82" s="480"/>
      <c r="G82" s="222"/>
      <c r="H82" s="222"/>
    </row>
    <row r="83" spans="5:8" s="164" customFormat="1" ht="12.75">
      <c r="E83" s="265"/>
      <c r="F83" s="480"/>
      <c r="G83" s="222"/>
      <c r="H83" s="222"/>
    </row>
    <row r="84" spans="5:8" s="164" customFormat="1" ht="12.75">
      <c r="E84" s="265"/>
      <c r="F84" s="480"/>
      <c r="G84" s="222"/>
      <c r="H84" s="222"/>
    </row>
    <row r="85" spans="5:8" s="164" customFormat="1" ht="12.75">
      <c r="E85" s="265"/>
      <c r="F85" s="480"/>
      <c r="G85" s="222"/>
      <c r="H85" s="222"/>
    </row>
    <row r="86" spans="5:8" s="164" customFormat="1" ht="12.75">
      <c r="E86" s="265"/>
      <c r="F86" s="480"/>
      <c r="G86" s="222"/>
      <c r="H86" s="222"/>
    </row>
    <row r="87" spans="5:8" s="164" customFormat="1" ht="12.75">
      <c r="E87" s="265"/>
      <c r="F87" s="480"/>
      <c r="G87" s="222"/>
      <c r="H87" s="222"/>
    </row>
    <row r="88" spans="5:8" s="164" customFormat="1" ht="12.75">
      <c r="E88" s="265"/>
      <c r="F88" s="480"/>
      <c r="G88" s="222"/>
      <c r="H88" s="222"/>
    </row>
    <row r="89" spans="5:8" s="164" customFormat="1" ht="12.75">
      <c r="E89" s="265"/>
      <c r="F89" s="480"/>
      <c r="G89" s="222"/>
      <c r="H89" s="222"/>
    </row>
    <row r="90" spans="5:8" s="164" customFormat="1" ht="12.75">
      <c r="E90" s="265"/>
      <c r="F90" s="480"/>
      <c r="G90" s="222"/>
      <c r="H90" s="222"/>
    </row>
    <row r="91" spans="5:8" s="164" customFormat="1" ht="12.75">
      <c r="E91" s="265"/>
      <c r="F91" s="480"/>
      <c r="G91" s="222"/>
      <c r="H91" s="222"/>
    </row>
    <row r="92" spans="5:8" s="164" customFormat="1" ht="12.75">
      <c r="E92" s="265"/>
      <c r="F92" s="480"/>
      <c r="G92" s="222"/>
      <c r="H92" s="222"/>
    </row>
    <row r="93" spans="5:8" s="164" customFormat="1" ht="12.75">
      <c r="E93" s="265"/>
      <c r="F93" s="480"/>
      <c r="G93" s="222"/>
      <c r="H93" s="222"/>
    </row>
    <row r="94" spans="5:8" s="164" customFormat="1" ht="12.75">
      <c r="E94" s="265"/>
      <c r="F94" s="480"/>
      <c r="G94" s="222"/>
      <c r="H94" s="222"/>
    </row>
    <row r="95" spans="5:8" s="164" customFormat="1" ht="12.75">
      <c r="E95" s="265"/>
      <c r="F95" s="480"/>
      <c r="G95" s="222"/>
      <c r="H95" s="222"/>
    </row>
    <row r="96" spans="5:8" s="164" customFormat="1" ht="12.75">
      <c r="E96" s="265"/>
      <c r="F96" s="480"/>
      <c r="G96" s="222"/>
      <c r="H96" s="222"/>
    </row>
    <row r="97" spans="5:8" s="164" customFormat="1" ht="12.75">
      <c r="E97" s="265"/>
      <c r="F97" s="480"/>
      <c r="G97" s="222"/>
      <c r="H97" s="222"/>
    </row>
    <row r="98" spans="5:8" s="164" customFormat="1" ht="12.75">
      <c r="E98" s="265"/>
      <c r="F98" s="480"/>
      <c r="G98" s="222"/>
      <c r="H98" s="222"/>
    </row>
    <row r="99" spans="5:8" s="164" customFormat="1" ht="12.75">
      <c r="E99" s="265"/>
      <c r="F99" s="480"/>
      <c r="G99" s="222"/>
      <c r="H99" s="222"/>
    </row>
    <row r="100" spans="5:8" s="164" customFormat="1" ht="12.75">
      <c r="E100" s="265"/>
      <c r="F100" s="480"/>
      <c r="G100" s="222"/>
      <c r="H100" s="222"/>
    </row>
    <row r="101" spans="5:8" s="164" customFormat="1" ht="12.75">
      <c r="E101" s="265"/>
      <c r="F101" s="480"/>
      <c r="G101" s="222"/>
      <c r="H101" s="222"/>
    </row>
    <row r="102" spans="5:8" s="164" customFormat="1" ht="12.75">
      <c r="E102" s="265"/>
      <c r="F102" s="480"/>
      <c r="G102" s="222"/>
      <c r="H102" s="222"/>
    </row>
    <row r="103" spans="5:8" s="164" customFormat="1" ht="12.75">
      <c r="E103" s="265"/>
      <c r="F103" s="480"/>
      <c r="G103" s="222"/>
      <c r="H103" s="222"/>
    </row>
    <row r="104" spans="5:8" s="164" customFormat="1" ht="12.75">
      <c r="E104" s="265"/>
      <c r="F104" s="480"/>
      <c r="G104" s="222"/>
      <c r="H104" s="222"/>
    </row>
    <row r="105" spans="5:8" s="164" customFormat="1" ht="12.75">
      <c r="E105" s="265"/>
      <c r="F105" s="480"/>
      <c r="G105" s="222"/>
      <c r="H105" s="222"/>
    </row>
    <row r="106" spans="5:8" s="164" customFormat="1" ht="12.75">
      <c r="E106" s="265"/>
      <c r="F106" s="480"/>
      <c r="G106" s="222"/>
      <c r="H106" s="222"/>
    </row>
    <row r="107" spans="5:8" s="164" customFormat="1" ht="12.75">
      <c r="E107" s="265"/>
      <c r="F107" s="480"/>
      <c r="G107" s="222"/>
      <c r="H107" s="222"/>
    </row>
    <row r="108" spans="5:8" s="164" customFormat="1" ht="12.75">
      <c r="E108" s="265"/>
      <c r="F108" s="480"/>
      <c r="G108" s="222"/>
      <c r="H108" s="222"/>
    </row>
    <row r="109" spans="5:8" s="164" customFormat="1" ht="12.75">
      <c r="E109" s="265"/>
      <c r="F109" s="480"/>
      <c r="G109" s="222"/>
      <c r="H109" s="222"/>
    </row>
    <row r="110" spans="5:8" s="164" customFormat="1" ht="12.75">
      <c r="E110" s="265"/>
      <c r="F110" s="480"/>
      <c r="G110" s="222"/>
      <c r="H110" s="222"/>
    </row>
    <row r="111" spans="5:8" s="164" customFormat="1" ht="12.75">
      <c r="E111" s="265"/>
      <c r="F111" s="480"/>
      <c r="G111" s="222"/>
      <c r="H111" s="222"/>
    </row>
    <row r="112" spans="5:8" s="164" customFormat="1" ht="12.75">
      <c r="E112" s="265"/>
      <c r="F112" s="480"/>
      <c r="G112" s="222"/>
      <c r="H112" s="222"/>
    </row>
    <row r="113" spans="5:8" s="164" customFormat="1" ht="12.75">
      <c r="E113" s="265"/>
      <c r="F113" s="480"/>
      <c r="G113" s="222"/>
      <c r="H113" s="222"/>
    </row>
    <row r="114" spans="5:8" s="164" customFormat="1" ht="12.75">
      <c r="E114" s="265"/>
      <c r="F114" s="480"/>
      <c r="G114" s="222"/>
      <c r="H114" s="222"/>
    </row>
    <row r="115" spans="5:8" s="164" customFormat="1" ht="12.75">
      <c r="E115" s="265"/>
      <c r="F115" s="480"/>
      <c r="G115" s="222"/>
      <c r="H115" s="222"/>
    </row>
    <row r="116" spans="5:8" s="164" customFormat="1" ht="12.75">
      <c r="E116" s="265"/>
      <c r="F116" s="480"/>
      <c r="G116" s="222"/>
      <c r="H116" s="222"/>
    </row>
    <row r="117" spans="5:8" s="164" customFormat="1" ht="12.75">
      <c r="E117" s="265"/>
      <c r="F117" s="480"/>
      <c r="G117" s="222"/>
      <c r="H117" s="222"/>
    </row>
    <row r="118" spans="5:8" s="164" customFormat="1" ht="12.75">
      <c r="E118" s="265"/>
      <c r="F118" s="480"/>
      <c r="G118" s="222"/>
      <c r="H118" s="222"/>
    </row>
    <row r="119" spans="5:8" s="164" customFormat="1" ht="12.75">
      <c r="E119" s="265"/>
      <c r="F119" s="480"/>
      <c r="G119" s="222"/>
      <c r="H119" s="222"/>
    </row>
    <row r="120" spans="5:8" s="164" customFormat="1" ht="12.75">
      <c r="E120" s="265"/>
      <c r="F120" s="480"/>
      <c r="G120" s="222"/>
      <c r="H120" s="222"/>
    </row>
    <row r="121" spans="5:8" s="164" customFormat="1" ht="12.75">
      <c r="E121" s="265"/>
      <c r="F121" s="480"/>
      <c r="G121" s="222"/>
      <c r="H121" s="222"/>
    </row>
    <row r="122" spans="5:8" s="164" customFormat="1" ht="12.75">
      <c r="E122" s="265"/>
      <c r="F122" s="480"/>
      <c r="G122" s="222"/>
      <c r="H122" s="222"/>
    </row>
    <row r="123" spans="5:8" s="164" customFormat="1" ht="12.75">
      <c r="E123" s="265"/>
      <c r="F123" s="480"/>
      <c r="G123" s="222"/>
      <c r="H123" s="222"/>
    </row>
    <row r="124" spans="5:8" s="164" customFormat="1" ht="12.75">
      <c r="E124" s="265"/>
      <c r="F124" s="480"/>
      <c r="G124" s="222"/>
      <c r="H124" s="222"/>
    </row>
    <row r="125" spans="5:8" s="164" customFormat="1" ht="12.75">
      <c r="E125" s="265"/>
      <c r="F125" s="480"/>
      <c r="G125" s="222"/>
      <c r="H125" s="222"/>
    </row>
    <row r="126" spans="5:8" s="164" customFormat="1" ht="12.75">
      <c r="E126" s="265"/>
      <c r="F126" s="480"/>
      <c r="G126" s="222"/>
      <c r="H126" s="222"/>
    </row>
    <row r="127" spans="5:8" s="164" customFormat="1" ht="12.75">
      <c r="E127" s="265"/>
      <c r="F127" s="480"/>
      <c r="G127" s="222"/>
      <c r="H127" s="222"/>
    </row>
    <row r="128" spans="5:8" s="164" customFormat="1" ht="12.75">
      <c r="E128" s="265"/>
      <c r="F128" s="480"/>
      <c r="G128" s="222"/>
      <c r="H128" s="222"/>
    </row>
    <row r="129" spans="5:8" s="164" customFormat="1" ht="12.75">
      <c r="E129" s="265"/>
      <c r="F129" s="480"/>
      <c r="G129" s="222"/>
      <c r="H129" s="222"/>
    </row>
    <row r="130" spans="5:8" s="164" customFormat="1" ht="12.75">
      <c r="E130" s="265"/>
      <c r="F130" s="480"/>
      <c r="G130" s="222"/>
      <c r="H130" s="222"/>
    </row>
    <row r="131" spans="5:8" s="164" customFormat="1" ht="12.75">
      <c r="E131" s="265"/>
      <c r="F131" s="480"/>
      <c r="G131" s="222"/>
      <c r="H131" s="222"/>
    </row>
    <row r="132" spans="5:8" s="164" customFormat="1" ht="12.75">
      <c r="E132" s="265"/>
      <c r="F132" s="480"/>
      <c r="G132" s="222"/>
      <c r="H132" s="222"/>
    </row>
    <row r="133" spans="5:8" s="164" customFormat="1" ht="12.75">
      <c r="E133" s="265"/>
      <c r="F133" s="480"/>
      <c r="G133" s="222"/>
      <c r="H133" s="222"/>
    </row>
    <row r="134" spans="5:8" s="164" customFormat="1" ht="12.75">
      <c r="E134" s="265"/>
      <c r="F134" s="480"/>
      <c r="G134" s="222"/>
      <c r="H134" s="222"/>
    </row>
    <row r="135" spans="5:8" s="164" customFormat="1" ht="12.75">
      <c r="E135" s="265"/>
      <c r="F135" s="480"/>
      <c r="G135" s="222"/>
      <c r="H135" s="222"/>
    </row>
    <row r="136" spans="5:8" s="164" customFormat="1" ht="12.75">
      <c r="E136" s="265"/>
      <c r="F136" s="480"/>
      <c r="G136" s="222"/>
      <c r="H136" s="222"/>
    </row>
    <row r="137" spans="5:8" s="164" customFormat="1" ht="12.75">
      <c r="E137" s="265"/>
      <c r="F137" s="480"/>
      <c r="G137" s="222"/>
      <c r="H137" s="222"/>
    </row>
    <row r="138" spans="5:8" s="164" customFormat="1" ht="12.75">
      <c r="E138" s="265"/>
      <c r="F138" s="480"/>
      <c r="G138" s="222"/>
      <c r="H138" s="222"/>
    </row>
    <row r="139" spans="5:8" s="164" customFormat="1" ht="12.75">
      <c r="E139" s="265"/>
      <c r="F139" s="480"/>
      <c r="G139" s="222"/>
      <c r="H139" s="222"/>
    </row>
    <row r="140" spans="5:8" s="164" customFormat="1" ht="12.75">
      <c r="E140" s="265"/>
      <c r="F140" s="480"/>
      <c r="G140" s="222"/>
      <c r="H140" s="222"/>
    </row>
    <row r="141" spans="5:8" s="164" customFormat="1" ht="12.75">
      <c r="E141" s="265"/>
      <c r="F141" s="480"/>
      <c r="G141" s="222"/>
      <c r="H141" s="222"/>
    </row>
    <row r="142" spans="5:8" s="164" customFormat="1" ht="12.75">
      <c r="E142" s="265"/>
      <c r="F142" s="480"/>
      <c r="G142" s="222"/>
      <c r="H142" s="222"/>
    </row>
    <row r="143" spans="5:8" s="164" customFormat="1" ht="12.75">
      <c r="E143" s="265"/>
      <c r="F143" s="480"/>
      <c r="G143" s="222"/>
      <c r="H143" s="222"/>
    </row>
    <row r="144" spans="5:8" s="164" customFormat="1" ht="12.75">
      <c r="E144" s="265"/>
      <c r="F144" s="480"/>
      <c r="G144" s="222"/>
      <c r="H144" s="222"/>
    </row>
    <row r="145" spans="5:8" s="164" customFormat="1" ht="12.75">
      <c r="E145" s="265"/>
      <c r="F145" s="480"/>
      <c r="G145" s="222"/>
      <c r="H145" s="222"/>
    </row>
    <row r="146" spans="5:8" s="164" customFormat="1" ht="12.75">
      <c r="E146" s="265"/>
      <c r="F146" s="480"/>
      <c r="G146" s="222"/>
      <c r="H146" s="222"/>
    </row>
    <row r="147" spans="5:8" s="164" customFormat="1" ht="12.75">
      <c r="E147" s="265"/>
      <c r="F147" s="480"/>
      <c r="G147" s="222"/>
      <c r="H147" s="222"/>
    </row>
    <row r="148" spans="5:8" s="164" customFormat="1" ht="12.75">
      <c r="E148" s="265"/>
      <c r="F148" s="480"/>
      <c r="G148" s="222"/>
      <c r="H148" s="222"/>
    </row>
    <row r="149" spans="5:8" s="164" customFormat="1" ht="12.75">
      <c r="E149" s="265"/>
      <c r="F149" s="480"/>
      <c r="G149" s="222"/>
      <c r="H149" s="222"/>
    </row>
    <row r="150" spans="5:8" s="164" customFormat="1" ht="12.75">
      <c r="E150" s="265"/>
      <c r="F150" s="480"/>
      <c r="G150" s="222"/>
      <c r="H150" s="222"/>
    </row>
    <row r="151" spans="5:8" s="164" customFormat="1" ht="12.75">
      <c r="E151" s="265"/>
      <c r="F151" s="480"/>
      <c r="G151" s="222"/>
      <c r="H151" s="222"/>
    </row>
    <row r="152" spans="5:8" s="164" customFormat="1" ht="12.75">
      <c r="E152" s="265"/>
      <c r="F152" s="480"/>
      <c r="G152" s="222"/>
      <c r="H152" s="222"/>
    </row>
    <row r="153" spans="5:8" s="164" customFormat="1" ht="12.75">
      <c r="E153" s="265"/>
      <c r="F153" s="480"/>
      <c r="G153" s="222"/>
      <c r="H153" s="222"/>
    </row>
    <row r="154" spans="5:8" s="164" customFormat="1" ht="12.75">
      <c r="E154" s="265"/>
      <c r="F154" s="480"/>
      <c r="G154" s="222"/>
      <c r="H154" s="222"/>
    </row>
    <row r="155" spans="5:8" s="164" customFormat="1" ht="12.75">
      <c r="E155" s="265"/>
      <c r="F155" s="480"/>
      <c r="G155" s="222"/>
      <c r="H155" s="222"/>
    </row>
    <row r="156" spans="5:8" s="164" customFormat="1" ht="12.75">
      <c r="E156" s="265"/>
      <c r="F156" s="480"/>
      <c r="G156" s="222"/>
      <c r="H156" s="222"/>
    </row>
    <row r="157" spans="5:8" s="164" customFormat="1" ht="12.75">
      <c r="E157" s="265"/>
      <c r="F157" s="480"/>
      <c r="G157" s="222"/>
      <c r="H157" s="222"/>
    </row>
    <row r="158" spans="5:8" s="164" customFormat="1" ht="12.75">
      <c r="E158" s="265"/>
      <c r="F158" s="480"/>
      <c r="G158" s="222"/>
      <c r="H158" s="222"/>
    </row>
    <row r="159" spans="5:8" s="164" customFormat="1" ht="12.75">
      <c r="E159" s="265"/>
      <c r="F159" s="480"/>
      <c r="G159" s="222"/>
      <c r="H159" s="222"/>
    </row>
    <row r="160" spans="5:8" s="164" customFormat="1" ht="12.75">
      <c r="E160" s="265"/>
      <c r="F160" s="480"/>
      <c r="G160" s="222"/>
      <c r="H160" s="222"/>
    </row>
    <row r="161" spans="5:8" s="164" customFormat="1" ht="12.75">
      <c r="E161" s="265"/>
      <c r="F161" s="480"/>
      <c r="G161" s="222"/>
      <c r="H161" s="222"/>
    </row>
    <row r="162" spans="5:8" s="164" customFormat="1" ht="12.75">
      <c r="E162" s="265"/>
      <c r="F162" s="480"/>
      <c r="G162" s="222"/>
      <c r="H162" s="222"/>
    </row>
    <row r="163" spans="5:8" s="164" customFormat="1" ht="12.75">
      <c r="E163" s="265"/>
      <c r="F163" s="480"/>
      <c r="G163" s="222"/>
      <c r="H163" s="222"/>
    </row>
    <row r="164" spans="5:8" s="164" customFormat="1" ht="12.75">
      <c r="E164" s="265"/>
      <c r="F164" s="480"/>
      <c r="G164" s="222"/>
      <c r="H164" s="222"/>
    </row>
    <row r="165" spans="5:8" s="164" customFormat="1" ht="12.75">
      <c r="E165" s="265"/>
      <c r="F165" s="480"/>
      <c r="G165" s="222"/>
      <c r="H165" s="222"/>
    </row>
    <row r="166" spans="5:8" s="164" customFormat="1" ht="12.75">
      <c r="E166" s="265"/>
      <c r="F166" s="480"/>
      <c r="G166" s="222"/>
      <c r="H166" s="222"/>
    </row>
    <row r="167" spans="5:8" s="164" customFormat="1" ht="12.75">
      <c r="E167" s="265"/>
      <c r="F167" s="480"/>
      <c r="G167" s="222"/>
      <c r="H167" s="222"/>
    </row>
    <row r="168" spans="5:8" s="164" customFormat="1" ht="12.75">
      <c r="E168" s="265"/>
      <c r="F168" s="480"/>
      <c r="G168" s="222"/>
      <c r="H168" s="222"/>
    </row>
    <row r="169" spans="5:8" s="164" customFormat="1" ht="12.75">
      <c r="E169" s="265"/>
      <c r="F169" s="480"/>
      <c r="G169" s="222"/>
      <c r="H169" s="222"/>
    </row>
    <row r="170" spans="5:8" s="164" customFormat="1" ht="12.75">
      <c r="E170" s="265"/>
      <c r="F170" s="480"/>
      <c r="G170" s="222"/>
      <c r="H170" s="222"/>
    </row>
    <row r="171" spans="5:8" s="164" customFormat="1" ht="12.75">
      <c r="E171" s="265"/>
      <c r="F171" s="480"/>
      <c r="G171" s="222"/>
      <c r="H171" s="222"/>
    </row>
    <row r="172" spans="5:8" s="164" customFormat="1" ht="12.75">
      <c r="E172" s="265"/>
      <c r="F172" s="480"/>
      <c r="G172" s="222"/>
      <c r="H172" s="222"/>
    </row>
    <row r="173" spans="5:8" s="164" customFormat="1" ht="12.75">
      <c r="E173" s="265"/>
      <c r="F173" s="480"/>
      <c r="G173" s="222"/>
      <c r="H173" s="222"/>
    </row>
    <row r="174" spans="5:8" s="164" customFormat="1" ht="12.75">
      <c r="E174" s="265"/>
      <c r="F174" s="480"/>
      <c r="G174" s="222"/>
      <c r="H174" s="222"/>
    </row>
    <row r="175" spans="5:8" s="164" customFormat="1" ht="12.75">
      <c r="E175" s="265"/>
      <c r="F175" s="480"/>
      <c r="G175" s="222"/>
      <c r="H175" s="222"/>
    </row>
    <row r="176" spans="5:8" s="164" customFormat="1" ht="12.75">
      <c r="E176" s="265"/>
      <c r="F176" s="480"/>
      <c r="G176" s="222"/>
      <c r="H176" s="222"/>
    </row>
    <row r="177" spans="5:8" s="164" customFormat="1" ht="12.75">
      <c r="E177" s="265"/>
      <c r="F177" s="480"/>
      <c r="G177" s="222"/>
      <c r="H177" s="222"/>
    </row>
    <row r="178" spans="5:8" s="164" customFormat="1" ht="12.75">
      <c r="E178" s="265"/>
      <c r="F178" s="480"/>
      <c r="G178" s="222"/>
      <c r="H178" s="222"/>
    </row>
    <row r="179" spans="5:8" s="164" customFormat="1" ht="12.75">
      <c r="E179" s="265"/>
      <c r="F179" s="480"/>
      <c r="G179" s="222"/>
      <c r="H179" s="222"/>
    </row>
    <row r="180" spans="5:8" s="164" customFormat="1" ht="12.75">
      <c r="E180" s="265"/>
      <c r="F180" s="480"/>
      <c r="G180" s="222"/>
      <c r="H180" s="222"/>
    </row>
    <row r="181" spans="5:8" s="164" customFormat="1" ht="12.75">
      <c r="E181" s="265"/>
      <c r="F181" s="480"/>
      <c r="G181" s="222"/>
      <c r="H181" s="222"/>
    </row>
    <row r="182" spans="5:8" s="164" customFormat="1" ht="12.75">
      <c r="E182" s="265"/>
      <c r="F182" s="480"/>
      <c r="G182" s="222"/>
      <c r="H182" s="222"/>
    </row>
    <row r="183" spans="5:8" s="164" customFormat="1" ht="12.75">
      <c r="E183" s="265"/>
      <c r="F183" s="480"/>
      <c r="G183" s="222"/>
      <c r="H183" s="222"/>
    </row>
    <row r="184" spans="5:8" s="164" customFormat="1" ht="12.75">
      <c r="E184" s="265"/>
      <c r="F184" s="480"/>
      <c r="G184" s="222"/>
      <c r="H184" s="222"/>
    </row>
    <row r="185" spans="5:8" s="164" customFormat="1" ht="12.75">
      <c r="E185" s="265"/>
      <c r="F185" s="480"/>
      <c r="G185" s="222"/>
      <c r="H185" s="222"/>
    </row>
    <row r="186" spans="5:8" s="164" customFormat="1" ht="12.75">
      <c r="E186" s="265"/>
      <c r="F186" s="480"/>
      <c r="G186" s="222"/>
      <c r="H186" s="222"/>
    </row>
    <row r="187" spans="5:8" s="164" customFormat="1" ht="12.75">
      <c r="E187" s="265"/>
      <c r="F187" s="480"/>
      <c r="G187" s="222"/>
      <c r="H187" s="222"/>
    </row>
    <row r="188" spans="5:8" s="164" customFormat="1" ht="12.75">
      <c r="E188" s="265"/>
      <c r="F188" s="480"/>
      <c r="G188" s="222"/>
      <c r="H188" s="222"/>
    </row>
    <row r="189" spans="5:8" s="164" customFormat="1" ht="12.75">
      <c r="E189" s="265"/>
      <c r="F189" s="480"/>
      <c r="G189" s="222"/>
      <c r="H189" s="222"/>
    </row>
    <row r="190" spans="5:8" s="164" customFormat="1" ht="12.75">
      <c r="E190" s="265"/>
      <c r="F190" s="480"/>
      <c r="G190" s="222"/>
      <c r="H190" s="222"/>
    </row>
    <row r="191" spans="5:8" s="164" customFormat="1" ht="12.75">
      <c r="E191" s="265"/>
      <c r="F191" s="480"/>
      <c r="G191" s="222"/>
      <c r="H191" s="222"/>
    </row>
    <row r="192" spans="5:8" s="164" customFormat="1" ht="12.75">
      <c r="E192" s="265"/>
      <c r="F192" s="480"/>
      <c r="G192" s="222"/>
      <c r="H192" s="222"/>
    </row>
    <row r="193" spans="5:8" s="164" customFormat="1" ht="12.75">
      <c r="E193" s="265"/>
      <c r="F193" s="480"/>
      <c r="G193" s="222"/>
      <c r="H193" s="222"/>
    </row>
    <row r="194" spans="5:8" s="164" customFormat="1" ht="12.75">
      <c r="E194" s="265"/>
      <c r="F194" s="480"/>
      <c r="G194" s="222"/>
      <c r="H194" s="222"/>
    </row>
    <row r="195" spans="5:8" s="164" customFormat="1" ht="12.75">
      <c r="E195" s="265"/>
      <c r="F195" s="480"/>
      <c r="G195" s="222"/>
      <c r="H195" s="222"/>
    </row>
    <row r="196" spans="5:8" s="164" customFormat="1" ht="12.75">
      <c r="E196" s="265"/>
      <c r="F196" s="480"/>
      <c r="G196" s="222"/>
      <c r="H196" s="222"/>
    </row>
    <row r="197" spans="5:8" s="164" customFormat="1" ht="12.75">
      <c r="E197" s="265"/>
      <c r="F197" s="480"/>
      <c r="G197" s="222"/>
      <c r="H197" s="222"/>
    </row>
    <row r="198" spans="5:8" s="164" customFormat="1" ht="12.75">
      <c r="E198" s="265"/>
      <c r="F198" s="480"/>
      <c r="G198" s="222"/>
      <c r="H198" s="222"/>
    </row>
    <row r="199" spans="5:8" s="164" customFormat="1" ht="12.75">
      <c r="E199" s="265"/>
      <c r="F199" s="480"/>
      <c r="G199" s="222"/>
      <c r="H199" s="222"/>
    </row>
    <row r="200" spans="5:8" s="164" customFormat="1" ht="12.75">
      <c r="E200" s="265"/>
      <c r="F200" s="480"/>
      <c r="G200" s="222"/>
      <c r="H200" s="222"/>
    </row>
    <row r="201" spans="5:8" s="164" customFormat="1" ht="12.75">
      <c r="E201" s="265"/>
      <c r="F201" s="480"/>
      <c r="G201" s="222"/>
      <c r="H201" s="222"/>
    </row>
    <row r="202" spans="5:8" s="164" customFormat="1" ht="12.75">
      <c r="E202" s="265"/>
      <c r="F202" s="480"/>
      <c r="G202" s="222"/>
      <c r="H202" s="222"/>
    </row>
    <row r="203" spans="5:8" s="164" customFormat="1" ht="12.75">
      <c r="E203" s="265"/>
      <c r="F203" s="480"/>
      <c r="G203" s="222"/>
      <c r="H203" s="222"/>
    </row>
    <row r="204" spans="5:8" s="164" customFormat="1" ht="12.75">
      <c r="E204" s="265"/>
      <c r="F204" s="480"/>
      <c r="G204" s="222"/>
      <c r="H204" s="222"/>
    </row>
    <row r="205" spans="5:8" s="164" customFormat="1" ht="12.75">
      <c r="E205" s="265"/>
      <c r="F205" s="480"/>
      <c r="G205" s="222"/>
      <c r="H205" s="222"/>
    </row>
    <row r="206" spans="5:8" s="164" customFormat="1" ht="12.75">
      <c r="E206" s="265"/>
      <c r="F206" s="480"/>
      <c r="G206" s="222"/>
      <c r="H206" s="222"/>
    </row>
    <row r="207" spans="5:8" s="164" customFormat="1" ht="12.75">
      <c r="E207" s="265"/>
      <c r="F207" s="480"/>
      <c r="G207" s="222"/>
      <c r="H207" s="222"/>
    </row>
    <row r="208" spans="5:8" s="164" customFormat="1" ht="12.75">
      <c r="E208" s="265"/>
      <c r="F208" s="480"/>
      <c r="G208" s="222"/>
      <c r="H208" s="222"/>
    </row>
    <row r="209" spans="5:8" s="164" customFormat="1" ht="12.75">
      <c r="E209" s="265"/>
      <c r="F209" s="480"/>
      <c r="G209" s="222"/>
      <c r="H209" s="222"/>
    </row>
    <row r="210" spans="5:8" s="164" customFormat="1" ht="12.75">
      <c r="E210" s="265"/>
      <c r="F210" s="480"/>
      <c r="G210" s="222"/>
      <c r="H210" s="222"/>
    </row>
    <row r="211" spans="5:8" s="164" customFormat="1" ht="12.75">
      <c r="E211" s="265"/>
      <c r="F211" s="480"/>
      <c r="G211" s="222"/>
      <c r="H211" s="222"/>
    </row>
    <row r="212" spans="5:8" s="164" customFormat="1" ht="12.75">
      <c r="E212" s="265"/>
      <c r="F212" s="480"/>
      <c r="G212" s="222"/>
      <c r="H212" s="222"/>
    </row>
    <row r="213" spans="5:8" s="164" customFormat="1" ht="12.75">
      <c r="E213" s="265"/>
      <c r="F213" s="480"/>
      <c r="G213" s="222"/>
      <c r="H213" s="222"/>
    </row>
    <row r="214" spans="5:8" s="164" customFormat="1" ht="12.75">
      <c r="E214" s="265"/>
      <c r="F214" s="480"/>
      <c r="G214" s="222"/>
      <c r="H214" s="222"/>
    </row>
    <row r="215" spans="5:8" s="164" customFormat="1" ht="12.75">
      <c r="E215" s="265"/>
      <c r="F215" s="480"/>
      <c r="G215" s="222"/>
      <c r="H215" s="222"/>
    </row>
    <row r="216" spans="5:8" s="164" customFormat="1" ht="12.75">
      <c r="E216" s="265"/>
      <c r="F216" s="480"/>
      <c r="G216" s="222"/>
      <c r="H216" s="222"/>
    </row>
    <row r="217" spans="5:8" s="164" customFormat="1" ht="12.75">
      <c r="E217" s="265"/>
      <c r="F217" s="480"/>
      <c r="G217" s="222"/>
      <c r="H217" s="222"/>
    </row>
    <row r="218" spans="5:8" s="164" customFormat="1" ht="12.75">
      <c r="E218" s="265"/>
      <c r="F218" s="480"/>
      <c r="G218" s="222"/>
      <c r="H218" s="222"/>
    </row>
    <row r="219" spans="5:8" s="164" customFormat="1" ht="12.75">
      <c r="E219" s="265"/>
      <c r="F219" s="480"/>
      <c r="G219" s="222"/>
      <c r="H219" s="222"/>
    </row>
    <row r="220" spans="5:8" s="164" customFormat="1" ht="12.75">
      <c r="E220" s="265"/>
      <c r="F220" s="480"/>
      <c r="G220" s="222"/>
      <c r="H220" s="222"/>
    </row>
    <row r="221" spans="5:8" s="164" customFormat="1" ht="12.75">
      <c r="E221" s="265"/>
      <c r="F221" s="480"/>
      <c r="G221" s="222"/>
      <c r="H221" s="222"/>
    </row>
    <row r="222" spans="5:8" s="164" customFormat="1" ht="12.75">
      <c r="E222" s="265"/>
      <c r="F222" s="480"/>
      <c r="G222" s="222"/>
      <c r="H222" s="222"/>
    </row>
    <row r="223" spans="5:8" s="164" customFormat="1" ht="12.75">
      <c r="E223" s="265"/>
      <c r="F223" s="480"/>
      <c r="G223" s="222"/>
      <c r="H223" s="222"/>
    </row>
    <row r="224" spans="5:8" s="164" customFormat="1" ht="12.75">
      <c r="E224" s="265"/>
      <c r="F224" s="480"/>
      <c r="G224" s="222"/>
      <c r="H224" s="222"/>
    </row>
    <row r="225" spans="5:8" s="164" customFormat="1" ht="12.75">
      <c r="E225" s="265"/>
      <c r="F225" s="480"/>
      <c r="G225" s="222"/>
      <c r="H225" s="222"/>
    </row>
    <row r="226" spans="5:8" s="164" customFormat="1" ht="12.75">
      <c r="E226" s="265"/>
      <c r="F226" s="480"/>
      <c r="G226" s="222"/>
      <c r="H226" s="222"/>
    </row>
    <row r="227" spans="5:8" s="164" customFormat="1" ht="12.75">
      <c r="E227" s="265"/>
      <c r="F227" s="480"/>
      <c r="G227" s="222"/>
      <c r="H227" s="222"/>
    </row>
    <row r="228" spans="5:8" s="164" customFormat="1" ht="12.75">
      <c r="E228" s="265"/>
      <c r="F228" s="480"/>
      <c r="G228" s="222"/>
      <c r="H228" s="222"/>
    </row>
    <row r="229" spans="5:8" s="164" customFormat="1" ht="12.75">
      <c r="E229" s="265"/>
      <c r="F229" s="480"/>
      <c r="G229" s="222"/>
      <c r="H229" s="222"/>
    </row>
    <row r="230" spans="5:8" s="164" customFormat="1" ht="12.75">
      <c r="E230" s="265"/>
      <c r="F230" s="480"/>
      <c r="G230" s="222"/>
      <c r="H230" s="222"/>
    </row>
    <row r="231" spans="5:8" s="164" customFormat="1" ht="12.75">
      <c r="E231" s="265"/>
      <c r="F231" s="480"/>
      <c r="G231" s="222"/>
      <c r="H231" s="222"/>
    </row>
    <row r="232" spans="5:8" s="164" customFormat="1" ht="12.75">
      <c r="E232" s="265"/>
      <c r="F232" s="480"/>
      <c r="G232" s="222"/>
      <c r="H232" s="222"/>
    </row>
    <row r="233" spans="5:8" s="164" customFormat="1" ht="12.75">
      <c r="E233" s="265"/>
      <c r="F233" s="480"/>
      <c r="G233" s="222"/>
      <c r="H233" s="222"/>
    </row>
    <row r="234" spans="5:8" s="164" customFormat="1" ht="12.75">
      <c r="E234" s="265"/>
      <c r="F234" s="480"/>
      <c r="G234" s="222"/>
      <c r="H234" s="222"/>
    </row>
    <row r="235" spans="5:8" s="164" customFormat="1" ht="12.75">
      <c r="E235" s="265"/>
      <c r="F235" s="480"/>
      <c r="G235" s="222"/>
      <c r="H235" s="222"/>
    </row>
    <row r="236" spans="5:8" s="164" customFormat="1" ht="12.75">
      <c r="E236" s="265"/>
      <c r="F236" s="480"/>
      <c r="G236" s="222"/>
      <c r="H236" s="222"/>
    </row>
    <row r="237" spans="5:8" s="164" customFormat="1" ht="12.75">
      <c r="E237" s="265"/>
      <c r="F237" s="480"/>
      <c r="G237" s="222"/>
      <c r="H237" s="222"/>
    </row>
    <row r="238" spans="5:8" s="164" customFormat="1" ht="12.75">
      <c r="E238" s="265"/>
      <c r="F238" s="480"/>
      <c r="G238" s="222"/>
      <c r="H238" s="222"/>
    </row>
    <row r="239" spans="5:8" s="164" customFormat="1" ht="12.75">
      <c r="E239" s="265"/>
      <c r="F239" s="480"/>
      <c r="G239" s="222"/>
      <c r="H239" s="222"/>
    </row>
    <row r="240" spans="5:8" s="164" customFormat="1" ht="12.75">
      <c r="E240" s="265"/>
      <c r="F240" s="480"/>
      <c r="G240" s="222"/>
      <c r="H240" s="222"/>
    </row>
    <row r="241" spans="5:8" s="164" customFormat="1" ht="12.75">
      <c r="E241" s="265"/>
      <c r="F241" s="480"/>
      <c r="G241" s="222"/>
      <c r="H241" s="222"/>
    </row>
    <row r="242" spans="5:8" s="164" customFormat="1" ht="12.75">
      <c r="E242" s="265"/>
      <c r="F242" s="480"/>
      <c r="G242" s="222"/>
      <c r="H242" s="222"/>
    </row>
    <row r="243" spans="5:8" s="164" customFormat="1" ht="12.75">
      <c r="E243" s="265"/>
      <c r="F243" s="480"/>
      <c r="G243" s="222"/>
      <c r="H243" s="222"/>
    </row>
    <row r="244" spans="5:8" s="164" customFormat="1" ht="12.75">
      <c r="E244" s="265"/>
      <c r="F244" s="480"/>
      <c r="G244" s="222"/>
      <c r="H244" s="222"/>
    </row>
    <row r="245" spans="5:8" s="164" customFormat="1" ht="12.75">
      <c r="E245" s="265"/>
      <c r="F245" s="480"/>
      <c r="G245" s="222"/>
      <c r="H245" s="222"/>
    </row>
    <row r="246" spans="5:8" s="164" customFormat="1" ht="12.75">
      <c r="E246" s="265"/>
      <c r="F246" s="480"/>
      <c r="G246" s="222"/>
      <c r="H246" s="222"/>
    </row>
    <row r="247" spans="5:8" s="164" customFormat="1" ht="12.75">
      <c r="E247" s="265"/>
      <c r="F247" s="480"/>
      <c r="G247" s="222"/>
      <c r="H247" s="222"/>
    </row>
    <row r="248" spans="5:8" s="164" customFormat="1" ht="12.75">
      <c r="E248" s="265"/>
      <c r="F248" s="480"/>
      <c r="G248" s="222"/>
      <c r="H248" s="222"/>
    </row>
    <row r="249" spans="5:8" s="164" customFormat="1" ht="12.75">
      <c r="E249" s="265"/>
      <c r="F249" s="480"/>
      <c r="G249" s="222"/>
      <c r="H249" s="222"/>
    </row>
    <row r="250" spans="5:8" s="164" customFormat="1" ht="12.75">
      <c r="E250" s="265"/>
      <c r="F250" s="480"/>
      <c r="G250" s="222"/>
      <c r="H250" s="222"/>
    </row>
    <row r="251" spans="5:8" s="164" customFormat="1" ht="12.75">
      <c r="E251" s="265"/>
      <c r="F251" s="480"/>
      <c r="G251" s="222"/>
      <c r="H251" s="222"/>
    </row>
    <row r="252" spans="5:8" s="164" customFormat="1" ht="12.75">
      <c r="E252" s="265"/>
      <c r="F252" s="480"/>
      <c r="G252" s="222"/>
      <c r="H252" s="222"/>
    </row>
    <row r="253" spans="5:8" s="164" customFormat="1" ht="12.75">
      <c r="E253" s="265"/>
      <c r="F253" s="480"/>
      <c r="G253" s="222"/>
      <c r="H253" s="222"/>
    </row>
    <row r="254" spans="5:8" s="164" customFormat="1" ht="12.75">
      <c r="E254" s="265"/>
      <c r="F254" s="480"/>
      <c r="G254" s="222"/>
      <c r="H254" s="222"/>
    </row>
    <row r="255" spans="5:8" s="164" customFormat="1" ht="12.75">
      <c r="E255" s="265"/>
      <c r="F255" s="480"/>
      <c r="G255" s="222"/>
      <c r="H255" s="222"/>
    </row>
    <row r="256" spans="5:8" s="164" customFormat="1" ht="12.75">
      <c r="E256" s="265"/>
      <c r="F256" s="480"/>
      <c r="G256" s="222"/>
      <c r="H256" s="222"/>
    </row>
    <row r="257" spans="5:8" s="164" customFormat="1" ht="12.75">
      <c r="E257" s="265"/>
      <c r="F257" s="480"/>
      <c r="G257" s="222"/>
      <c r="H257" s="222"/>
    </row>
    <row r="258" spans="5:8" s="164" customFormat="1" ht="12.75">
      <c r="E258" s="265"/>
      <c r="F258" s="480"/>
      <c r="G258" s="222"/>
      <c r="H258" s="222"/>
    </row>
    <row r="259" spans="5:8" s="164" customFormat="1" ht="12.75">
      <c r="E259" s="265"/>
      <c r="F259" s="480"/>
      <c r="G259" s="222"/>
      <c r="H259" s="222"/>
    </row>
    <row r="260" spans="5:8" s="164" customFormat="1" ht="12.75">
      <c r="E260" s="265"/>
      <c r="F260" s="480"/>
      <c r="G260" s="222"/>
      <c r="H260" s="222"/>
    </row>
    <row r="261" spans="5:8" s="164" customFormat="1" ht="12.75">
      <c r="E261" s="265"/>
      <c r="F261" s="480"/>
      <c r="G261" s="222"/>
      <c r="H261" s="222"/>
    </row>
    <row r="262" spans="5:8" s="164" customFormat="1" ht="12.75">
      <c r="E262" s="265"/>
      <c r="F262" s="480"/>
      <c r="G262" s="222"/>
      <c r="H262" s="222"/>
    </row>
    <row r="263" spans="5:8" s="164" customFormat="1" ht="12.75">
      <c r="E263" s="265"/>
      <c r="F263" s="480"/>
      <c r="G263" s="222"/>
      <c r="H263" s="222"/>
    </row>
    <row r="264" spans="5:8" s="164" customFormat="1" ht="12.75">
      <c r="E264" s="265"/>
      <c r="F264" s="480"/>
      <c r="G264" s="222"/>
      <c r="H264" s="222"/>
    </row>
    <row r="265" spans="5:8" s="164" customFormat="1" ht="12.75">
      <c r="E265" s="265"/>
      <c r="F265" s="480"/>
      <c r="G265" s="222"/>
      <c r="H265" s="222"/>
    </row>
    <row r="266" spans="5:8" s="164" customFormat="1" ht="12.75">
      <c r="E266" s="265"/>
      <c r="F266" s="480"/>
      <c r="G266" s="222"/>
      <c r="H266" s="222"/>
    </row>
    <row r="267" spans="5:8" s="164" customFormat="1" ht="12.75">
      <c r="E267" s="265"/>
      <c r="F267" s="480"/>
      <c r="G267" s="222"/>
      <c r="H267" s="222"/>
    </row>
    <row r="268" spans="5:8" s="164" customFormat="1" ht="12.75">
      <c r="E268" s="265"/>
      <c r="F268" s="480"/>
      <c r="G268" s="222"/>
      <c r="H268" s="222"/>
    </row>
    <row r="269" spans="5:8" s="164" customFormat="1" ht="12.75">
      <c r="E269" s="265"/>
      <c r="F269" s="480"/>
      <c r="G269" s="222"/>
      <c r="H269" s="222"/>
    </row>
    <row r="270" spans="5:8" s="164" customFormat="1" ht="12.75">
      <c r="E270" s="265"/>
      <c r="F270" s="480"/>
      <c r="G270" s="222"/>
      <c r="H270" s="222"/>
    </row>
    <row r="271" spans="5:8" s="164" customFormat="1" ht="12.75">
      <c r="E271" s="265"/>
      <c r="F271" s="480"/>
      <c r="G271" s="222"/>
      <c r="H271" s="222"/>
    </row>
    <row r="272" spans="5:8" s="164" customFormat="1" ht="12.75">
      <c r="E272" s="265"/>
      <c r="F272" s="480"/>
      <c r="G272" s="222"/>
      <c r="H272" s="222"/>
    </row>
    <row r="273" spans="5:8" s="164" customFormat="1" ht="12.75">
      <c r="E273" s="265"/>
      <c r="F273" s="480"/>
      <c r="G273" s="222"/>
      <c r="H273" s="222"/>
    </row>
    <row r="274" spans="5:8" s="164" customFormat="1" ht="12.75">
      <c r="E274" s="265"/>
      <c r="F274" s="480"/>
      <c r="G274" s="222"/>
      <c r="H274" s="222"/>
    </row>
    <row r="275" spans="5:8" s="164" customFormat="1" ht="12.75">
      <c r="E275" s="265"/>
      <c r="F275" s="480"/>
      <c r="G275" s="222"/>
      <c r="H275" s="222"/>
    </row>
    <row r="276" spans="5:8" s="164" customFormat="1" ht="12.75">
      <c r="E276" s="265"/>
      <c r="F276" s="480"/>
      <c r="G276" s="222"/>
      <c r="H276" s="222"/>
    </row>
    <row r="277" spans="5:8" s="164" customFormat="1" ht="12.75">
      <c r="E277" s="265"/>
      <c r="F277" s="480"/>
      <c r="G277" s="222"/>
      <c r="H277" s="222"/>
    </row>
    <row r="278" spans="5:8" s="164" customFormat="1" ht="12.75">
      <c r="E278" s="265"/>
      <c r="F278" s="480"/>
      <c r="G278" s="222"/>
      <c r="H278" s="222"/>
    </row>
    <row r="279" spans="5:8" s="164" customFormat="1" ht="12.75">
      <c r="E279" s="265"/>
      <c r="F279" s="480"/>
      <c r="G279" s="222"/>
      <c r="H279" s="222"/>
    </row>
    <row r="280" spans="5:8" s="164" customFormat="1" ht="12.75">
      <c r="E280" s="265"/>
      <c r="F280" s="480"/>
      <c r="G280" s="222"/>
      <c r="H280" s="222"/>
    </row>
    <row r="281" spans="5:8" s="164" customFormat="1" ht="12.75">
      <c r="E281" s="265"/>
      <c r="F281" s="480"/>
      <c r="G281" s="222"/>
      <c r="H281" s="222"/>
    </row>
    <row r="282" spans="5:8" s="164" customFormat="1" ht="12.75">
      <c r="E282" s="265"/>
      <c r="F282" s="480"/>
      <c r="G282" s="222"/>
      <c r="H282" s="222"/>
    </row>
    <row r="283" spans="5:8" s="164" customFormat="1" ht="12.75">
      <c r="E283" s="265"/>
      <c r="F283" s="480"/>
      <c r="G283" s="222"/>
      <c r="H283" s="222"/>
    </row>
    <row r="284" spans="5:8" s="164" customFormat="1" ht="12.75">
      <c r="E284" s="265"/>
      <c r="F284" s="480"/>
      <c r="G284" s="222"/>
      <c r="H284" s="222"/>
    </row>
    <row r="285" spans="5:8" s="164" customFormat="1" ht="12.75">
      <c r="E285" s="265"/>
      <c r="F285" s="480"/>
      <c r="G285" s="222"/>
      <c r="H285" s="222"/>
    </row>
    <row r="286" spans="5:8" s="164" customFormat="1" ht="12.75">
      <c r="E286" s="265"/>
      <c r="F286" s="480"/>
      <c r="G286" s="222"/>
      <c r="H286" s="222"/>
    </row>
    <row r="287" spans="5:8" s="164" customFormat="1" ht="12.75">
      <c r="E287" s="265"/>
      <c r="F287" s="480"/>
      <c r="G287" s="222"/>
      <c r="H287" s="222"/>
    </row>
    <row r="288" spans="5:8" s="164" customFormat="1" ht="12.75">
      <c r="E288" s="265"/>
      <c r="F288" s="480"/>
      <c r="G288" s="222"/>
      <c r="H288" s="222"/>
    </row>
    <row r="289" spans="5:8" s="164" customFormat="1" ht="12.75">
      <c r="E289" s="265"/>
      <c r="F289" s="480"/>
      <c r="G289" s="222"/>
      <c r="H289" s="222"/>
    </row>
    <row r="290" spans="5:8" s="164" customFormat="1" ht="12.75">
      <c r="E290" s="265"/>
      <c r="F290" s="480"/>
      <c r="G290" s="222"/>
      <c r="H290" s="222"/>
    </row>
    <row r="291" spans="5:8" s="164" customFormat="1" ht="12.75">
      <c r="E291" s="265"/>
      <c r="F291" s="480"/>
      <c r="G291" s="222"/>
      <c r="H291" s="222"/>
    </row>
    <row r="292" spans="5:8" s="164" customFormat="1" ht="12.75">
      <c r="E292" s="265"/>
      <c r="F292" s="480"/>
      <c r="G292" s="222"/>
      <c r="H292" s="222"/>
    </row>
    <row r="293" spans="5:8" s="164" customFormat="1" ht="12.75">
      <c r="E293" s="265"/>
      <c r="F293" s="480"/>
      <c r="G293" s="222"/>
      <c r="H293" s="222"/>
    </row>
    <row r="294" spans="5:8" s="164" customFormat="1" ht="12.75">
      <c r="E294" s="265"/>
      <c r="F294" s="480"/>
      <c r="G294" s="222"/>
      <c r="H294" s="222"/>
    </row>
    <row r="295" spans="5:8" s="164" customFormat="1" ht="12.75">
      <c r="E295" s="265"/>
      <c r="F295" s="480"/>
      <c r="G295" s="222"/>
      <c r="H295" s="222"/>
    </row>
    <row r="296" spans="5:8" s="164" customFormat="1" ht="12.75">
      <c r="E296" s="265"/>
      <c r="F296" s="480"/>
      <c r="G296" s="222"/>
      <c r="H296" s="222"/>
    </row>
    <row r="297" spans="5:8" s="164" customFormat="1" ht="12.75">
      <c r="E297" s="265"/>
      <c r="F297" s="480"/>
      <c r="G297" s="222"/>
      <c r="H297" s="222"/>
    </row>
    <row r="298" spans="5:8" s="164" customFormat="1" ht="12.75">
      <c r="E298" s="265"/>
      <c r="F298" s="480"/>
      <c r="G298" s="222"/>
      <c r="H298" s="222"/>
    </row>
    <row r="299" spans="5:8" s="164" customFormat="1" ht="12.75">
      <c r="E299" s="265"/>
      <c r="F299" s="480"/>
      <c r="G299" s="222"/>
      <c r="H299" s="222"/>
    </row>
    <row r="300" spans="5:8" s="164" customFormat="1" ht="12.75">
      <c r="E300" s="265"/>
      <c r="F300" s="480"/>
      <c r="G300" s="222"/>
      <c r="H300" s="222"/>
    </row>
    <row r="301" spans="5:8" s="164" customFormat="1" ht="12.75">
      <c r="E301" s="265"/>
      <c r="F301" s="480"/>
      <c r="G301" s="222"/>
      <c r="H301" s="222"/>
    </row>
    <row r="302" spans="5:8" s="164" customFormat="1" ht="12.75">
      <c r="E302" s="265"/>
      <c r="F302" s="480"/>
      <c r="G302" s="222"/>
      <c r="H302" s="222"/>
    </row>
    <row r="303" spans="5:8" s="164" customFormat="1" ht="12.75">
      <c r="E303" s="265"/>
      <c r="F303" s="480"/>
      <c r="G303" s="222"/>
      <c r="H303" s="222"/>
    </row>
    <row r="304" spans="5:8" s="164" customFormat="1" ht="12.75">
      <c r="E304" s="265"/>
      <c r="F304" s="480"/>
      <c r="G304" s="222"/>
      <c r="H304" s="222"/>
    </row>
    <row r="305" spans="5:8" s="164" customFormat="1" ht="12.75">
      <c r="E305" s="265"/>
      <c r="F305" s="480"/>
      <c r="G305" s="222"/>
      <c r="H305" s="222"/>
    </row>
    <row r="306" spans="5:8" s="164" customFormat="1" ht="12.75">
      <c r="E306" s="265"/>
      <c r="F306" s="480"/>
      <c r="G306" s="222"/>
      <c r="H306" s="222"/>
    </row>
    <row r="307" spans="5:8" s="164" customFormat="1" ht="12.75">
      <c r="E307" s="265"/>
      <c r="F307" s="480"/>
      <c r="G307" s="222"/>
      <c r="H307" s="222"/>
    </row>
    <row r="308" spans="5:8" s="164" customFormat="1" ht="12.75">
      <c r="E308" s="265"/>
      <c r="F308" s="480"/>
      <c r="G308" s="222"/>
      <c r="H308" s="222"/>
    </row>
    <row r="309" spans="5:8" s="164" customFormat="1" ht="12.75">
      <c r="E309" s="265"/>
      <c r="F309" s="480"/>
      <c r="G309" s="222"/>
      <c r="H309" s="222"/>
    </row>
    <row r="310" spans="5:8" s="164" customFormat="1" ht="12.75">
      <c r="E310" s="265"/>
      <c r="F310" s="480"/>
      <c r="G310" s="222"/>
      <c r="H310" s="222"/>
    </row>
    <row r="311" spans="5:8" s="164" customFormat="1" ht="12.75">
      <c r="E311" s="265"/>
      <c r="F311" s="480"/>
      <c r="G311" s="222"/>
      <c r="H311" s="222"/>
    </row>
    <row r="312" spans="5:8" s="164" customFormat="1" ht="12.75">
      <c r="E312" s="265"/>
      <c r="F312" s="480"/>
      <c r="G312" s="222"/>
      <c r="H312" s="222"/>
    </row>
    <row r="313" spans="5:8" s="164" customFormat="1" ht="12.75">
      <c r="E313" s="265"/>
      <c r="F313" s="480"/>
      <c r="G313" s="222"/>
      <c r="H313" s="222"/>
    </row>
    <row r="314" spans="5:8" s="164" customFormat="1" ht="12.75">
      <c r="E314" s="265"/>
      <c r="F314" s="480"/>
      <c r="G314" s="222"/>
      <c r="H314" s="222"/>
    </row>
    <row r="315" spans="5:8" s="164" customFormat="1" ht="12.75">
      <c r="E315" s="265"/>
      <c r="F315" s="480"/>
      <c r="G315" s="222"/>
      <c r="H315" s="222"/>
    </row>
    <row r="316" spans="5:8" s="164" customFormat="1" ht="12.75">
      <c r="E316" s="265"/>
      <c r="F316" s="480"/>
      <c r="G316" s="222"/>
      <c r="H316" s="222"/>
    </row>
    <row r="317" spans="5:8" s="164" customFormat="1" ht="12.75">
      <c r="E317" s="265"/>
      <c r="F317" s="480"/>
      <c r="G317" s="222"/>
      <c r="H317" s="222"/>
    </row>
    <row r="318" spans="5:8" s="164" customFormat="1" ht="12.75">
      <c r="E318" s="265"/>
      <c r="F318" s="480"/>
      <c r="G318" s="222"/>
      <c r="H318" s="222"/>
    </row>
    <row r="319" spans="5:8" s="164" customFormat="1" ht="12.75">
      <c r="E319" s="265"/>
      <c r="F319" s="480"/>
      <c r="G319" s="222"/>
      <c r="H319" s="222"/>
    </row>
    <row r="320" spans="5:8" s="164" customFormat="1" ht="12.75">
      <c r="E320" s="265"/>
      <c r="F320" s="480"/>
      <c r="G320" s="222"/>
      <c r="H320" s="222"/>
    </row>
    <row r="321" spans="5:8" s="164" customFormat="1" ht="12.75">
      <c r="E321" s="265"/>
      <c r="F321" s="480"/>
      <c r="G321" s="222"/>
      <c r="H321" s="222"/>
    </row>
    <row r="322" spans="5:8" s="164" customFormat="1" ht="12.75">
      <c r="E322" s="265"/>
      <c r="F322" s="480"/>
      <c r="G322" s="222"/>
      <c r="H322" s="222"/>
    </row>
    <row r="323" spans="5:8" s="164" customFormat="1" ht="12.75">
      <c r="E323" s="265"/>
      <c r="F323" s="480"/>
      <c r="G323" s="222"/>
      <c r="H323" s="222"/>
    </row>
    <row r="324" spans="5:8" s="164" customFormat="1" ht="12.75">
      <c r="E324" s="265"/>
      <c r="F324" s="480"/>
      <c r="G324" s="222"/>
      <c r="H324" s="222"/>
    </row>
    <row r="325" spans="5:8" s="164" customFormat="1" ht="12.75">
      <c r="E325" s="265"/>
      <c r="F325" s="480"/>
      <c r="G325" s="222"/>
      <c r="H325" s="222"/>
    </row>
    <row r="326" spans="5:8" s="164" customFormat="1" ht="12.75">
      <c r="E326" s="265"/>
      <c r="F326" s="480"/>
      <c r="G326" s="222"/>
      <c r="H326" s="222"/>
    </row>
    <row r="327" spans="5:8" s="164" customFormat="1" ht="12.75">
      <c r="E327" s="265"/>
      <c r="F327" s="480"/>
      <c r="G327" s="222"/>
      <c r="H327" s="222"/>
    </row>
    <row r="328" spans="5:8" s="164" customFormat="1" ht="12.75">
      <c r="E328" s="265"/>
      <c r="F328" s="480"/>
      <c r="G328" s="222"/>
      <c r="H328" s="222"/>
    </row>
    <row r="329" spans="5:8" s="164" customFormat="1" ht="12.75">
      <c r="E329" s="265"/>
      <c r="F329" s="480"/>
      <c r="G329" s="222"/>
      <c r="H329" s="222"/>
    </row>
    <row r="330" spans="5:8" s="164" customFormat="1" ht="12.75">
      <c r="E330" s="265"/>
      <c r="F330" s="480"/>
      <c r="G330" s="222"/>
      <c r="H330" s="222"/>
    </row>
    <row r="331" spans="5:8" s="164" customFormat="1" ht="12.75">
      <c r="E331" s="265"/>
      <c r="F331" s="480"/>
      <c r="G331" s="222"/>
      <c r="H331" s="222"/>
    </row>
    <row r="332" spans="5:8" s="164" customFormat="1" ht="12.75">
      <c r="E332" s="265"/>
      <c r="F332" s="480"/>
      <c r="G332" s="222"/>
      <c r="H332" s="222"/>
    </row>
    <row r="333" spans="5:8" s="164" customFormat="1" ht="12.75">
      <c r="E333" s="265"/>
      <c r="F333" s="480"/>
      <c r="G333" s="222"/>
      <c r="H333" s="222"/>
    </row>
    <row r="334" spans="5:8" s="164" customFormat="1" ht="12.75">
      <c r="E334" s="265"/>
      <c r="F334" s="480"/>
      <c r="G334" s="222"/>
      <c r="H334" s="222"/>
    </row>
    <row r="335" spans="5:8" s="164" customFormat="1" ht="12.75">
      <c r="E335" s="265"/>
      <c r="F335" s="480"/>
      <c r="G335" s="222"/>
      <c r="H335" s="222"/>
    </row>
    <row r="336" spans="5:8" s="164" customFormat="1" ht="12.75">
      <c r="E336" s="265"/>
      <c r="F336" s="480"/>
      <c r="G336" s="222"/>
      <c r="H336" s="222"/>
    </row>
    <row r="337" spans="5:8" s="164" customFormat="1" ht="12.75">
      <c r="E337" s="265"/>
      <c r="F337" s="480"/>
      <c r="G337" s="222"/>
      <c r="H337" s="222"/>
    </row>
    <row r="338" spans="5:8" s="164" customFormat="1" ht="12.75">
      <c r="E338" s="265"/>
      <c r="F338" s="480"/>
      <c r="G338" s="222"/>
      <c r="H338" s="222"/>
    </row>
    <row r="339" spans="5:8" s="164" customFormat="1" ht="12.75">
      <c r="E339" s="265"/>
      <c r="F339" s="480"/>
      <c r="G339" s="222"/>
      <c r="H339" s="222"/>
    </row>
    <row r="340" spans="5:8" s="164" customFormat="1" ht="12.75">
      <c r="E340" s="265"/>
      <c r="F340" s="480"/>
      <c r="G340" s="222"/>
      <c r="H340" s="222"/>
    </row>
    <row r="341" spans="5:8" s="164" customFormat="1" ht="12.75">
      <c r="E341" s="265"/>
      <c r="F341" s="480"/>
      <c r="G341" s="222"/>
      <c r="H341" s="222"/>
    </row>
    <row r="342" spans="5:8" s="164" customFormat="1" ht="12.75">
      <c r="E342" s="265"/>
      <c r="F342" s="480"/>
      <c r="G342" s="222"/>
      <c r="H342" s="222"/>
    </row>
    <row r="343" spans="5:8" s="164" customFormat="1" ht="12.75">
      <c r="E343" s="265"/>
      <c r="F343" s="480"/>
      <c r="G343" s="222"/>
      <c r="H343" s="222"/>
    </row>
    <row r="344" spans="5:8" s="164" customFormat="1" ht="12.75">
      <c r="E344" s="265"/>
      <c r="F344" s="480"/>
      <c r="G344" s="222"/>
      <c r="H344" s="222"/>
    </row>
    <row r="345" spans="5:8" s="164" customFormat="1" ht="12.75">
      <c r="E345" s="265"/>
      <c r="F345" s="480"/>
      <c r="G345" s="222"/>
      <c r="H345" s="222"/>
    </row>
    <row r="346" spans="5:8" s="164" customFormat="1" ht="12.75">
      <c r="E346" s="265"/>
      <c r="F346" s="480"/>
      <c r="G346" s="222"/>
      <c r="H346" s="222"/>
    </row>
    <row r="347" spans="5:8" s="164" customFormat="1" ht="12.75">
      <c r="E347" s="265"/>
      <c r="F347" s="480"/>
      <c r="G347" s="222"/>
      <c r="H347" s="222"/>
    </row>
    <row r="348" spans="5:8" s="164" customFormat="1" ht="12.75">
      <c r="E348" s="265"/>
      <c r="F348" s="480"/>
      <c r="G348" s="222"/>
      <c r="H348" s="222"/>
    </row>
    <row r="349" spans="5:8" s="164" customFormat="1" ht="12.75">
      <c r="E349" s="265"/>
      <c r="F349" s="480"/>
      <c r="G349" s="222"/>
      <c r="H349" s="222"/>
    </row>
    <row r="350" spans="5:8" s="164" customFormat="1" ht="12.75">
      <c r="E350" s="265"/>
      <c r="F350" s="480"/>
      <c r="G350" s="222"/>
      <c r="H350" s="222"/>
    </row>
    <row r="351" spans="5:8" s="164" customFormat="1" ht="12.75">
      <c r="E351" s="265"/>
      <c r="F351" s="480"/>
      <c r="G351" s="222"/>
      <c r="H351" s="222"/>
    </row>
    <row r="352" spans="5:8" s="164" customFormat="1" ht="12.75">
      <c r="E352" s="265"/>
      <c r="F352" s="480"/>
      <c r="G352" s="222"/>
      <c r="H352" s="222"/>
    </row>
    <row r="353" spans="5:8" s="164" customFormat="1" ht="12.75">
      <c r="E353" s="265"/>
      <c r="F353" s="480"/>
      <c r="G353" s="222"/>
      <c r="H353" s="222"/>
    </row>
    <row r="354" spans="5:8" s="164" customFormat="1" ht="12.75">
      <c r="E354" s="265"/>
      <c r="F354" s="480"/>
      <c r="G354" s="222"/>
      <c r="H354" s="222"/>
    </row>
    <row r="355" spans="5:8" s="164" customFormat="1" ht="12.75">
      <c r="E355" s="265"/>
      <c r="F355" s="480"/>
      <c r="G355" s="222"/>
      <c r="H355" s="222"/>
    </row>
    <row r="356" spans="5:8" s="164" customFormat="1" ht="12.75">
      <c r="E356" s="265"/>
      <c r="F356" s="480"/>
      <c r="G356" s="222"/>
      <c r="H356" s="222"/>
    </row>
    <row r="357" spans="5:8" s="164" customFormat="1" ht="12.75">
      <c r="E357" s="265"/>
      <c r="F357" s="480"/>
      <c r="G357" s="222"/>
      <c r="H357" s="222"/>
    </row>
    <row r="358" spans="5:8" s="164" customFormat="1" ht="12.75">
      <c r="E358" s="265"/>
      <c r="F358" s="480"/>
      <c r="G358" s="222"/>
      <c r="H358" s="222"/>
    </row>
    <row r="359" spans="5:8" s="164" customFormat="1" ht="12.75">
      <c r="E359" s="265"/>
      <c r="F359" s="480"/>
      <c r="G359" s="222"/>
      <c r="H359" s="222"/>
    </row>
    <row r="360" spans="5:8" s="164" customFormat="1" ht="12.75">
      <c r="E360" s="265"/>
      <c r="F360" s="480"/>
      <c r="G360" s="222"/>
      <c r="H360" s="222"/>
    </row>
    <row r="361" spans="5:8" s="164" customFormat="1" ht="12.75">
      <c r="E361" s="265"/>
      <c r="F361" s="480"/>
      <c r="G361" s="222"/>
      <c r="H361" s="222"/>
    </row>
    <row r="362" spans="5:8" s="164" customFormat="1" ht="12.75">
      <c r="E362" s="265"/>
      <c r="F362" s="480"/>
      <c r="G362" s="222"/>
      <c r="H362" s="222"/>
    </row>
    <row r="363" spans="5:8" s="164" customFormat="1" ht="12.75">
      <c r="E363" s="265"/>
      <c r="F363" s="480"/>
      <c r="G363" s="222"/>
      <c r="H363" s="222"/>
    </row>
    <row r="364" spans="5:8" s="164" customFormat="1" ht="12.75">
      <c r="E364" s="265"/>
      <c r="F364" s="480"/>
      <c r="G364" s="222"/>
      <c r="H364" s="222"/>
    </row>
    <row r="365" spans="5:8" s="164" customFormat="1" ht="12.75">
      <c r="E365" s="265"/>
      <c r="F365" s="480"/>
      <c r="G365" s="222"/>
      <c r="H365" s="222"/>
    </row>
    <row r="366" spans="5:8" s="164" customFormat="1" ht="12.75">
      <c r="E366" s="265"/>
      <c r="F366" s="480"/>
      <c r="G366" s="222"/>
      <c r="H366" s="222"/>
    </row>
    <row r="367" spans="5:8" s="164" customFormat="1" ht="12.75">
      <c r="E367" s="265"/>
      <c r="F367" s="480"/>
      <c r="G367" s="222"/>
      <c r="H367" s="222"/>
    </row>
    <row r="368" spans="5:8" s="164" customFormat="1" ht="12.75">
      <c r="E368" s="265"/>
      <c r="F368" s="480"/>
      <c r="G368" s="222"/>
      <c r="H368" s="222"/>
    </row>
    <row r="369" spans="5:8" s="164" customFormat="1" ht="12.75">
      <c r="E369" s="265"/>
      <c r="F369" s="480"/>
      <c r="G369" s="222"/>
      <c r="H369" s="222"/>
    </row>
    <row r="370" spans="5:8" s="164" customFormat="1" ht="12.75">
      <c r="E370" s="265"/>
      <c r="F370" s="480"/>
      <c r="G370" s="222"/>
      <c r="H370" s="222"/>
    </row>
    <row r="371" spans="5:8" s="164" customFormat="1" ht="12.75">
      <c r="E371" s="265"/>
      <c r="F371" s="480"/>
      <c r="G371" s="222"/>
      <c r="H371" s="222"/>
    </row>
    <row r="372" spans="5:8" s="164" customFormat="1" ht="12.75">
      <c r="E372" s="265"/>
      <c r="F372" s="480"/>
      <c r="G372" s="222"/>
      <c r="H372" s="222"/>
    </row>
    <row r="373" spans="5:8" s="164" customFormat="1" ht="12.75">
      <c r="E373" s="265"/>
      <c r="F373" s="480"/>
      <c r="G373" s="222"/>
      <c r="H373" s="222"/>
    </row>
    <row r="374" spans="5:8" s="164" customFormat="1" ht="12.75">
      <c r="E374" s="265"/>
      <c r="F374" s="480"/>
      <c r="G374" s="222"/>
      <c r="H374" s="222"/>
    </row>
    <row r="375" spans="5:8" s="164" customFormat="1" ht="12.75">
      <c r="E375" s="265"/>
      <c r="F375" s="480"/>
      <c r="G375" s="222"/>
      <c r="H375" s="222"/>
    </row>
    <row r="376" spans="5:8" s="164" customFormat="1" ht="12.75">
      <c r="E376" s="265"/>
      <c r="F376" s="480"/>
      <c r="G376" s="222"/>
      <c r="H376" s="222"/>
    </row>
    <row r="377" spans="5:8" s="164" customFormat="1" ht="12.75">
      <c r="E377" s="265"/>
      <c r="F377" s="480"/>
      <c r="G377" s="222"/>
      <c r="H377" s="222"/>
    </row>
    <row r="378" spans="5:8" s="164" customFormat="1" ht="12.75">
      <c r="E378" s="265"/>
      <c r="F378" s="480"/>
      <c r="G378" s="222"/>
      <c r="H378" s="222"/>
    </row>
    <row r="379" spans="5:8" s="164" customFormat="1" ht="12.75">
      <c r="E379" s="265"/>
      <c r="F379" s="480"/>
      <c r="G379" s="222"/>
      <c r="H379" s="222"/>
    </row>
    <row r="380" spans="5:8" s="164" customFormat="1" ht="12.75">
      <c r="E380" s="265"/>
      <c r="F380" s="480"/>
      <c r="G380" s="222"/>
      <c r="H380" s="222"/>
    </row>
    <row r="381" spans="5:8" s="164" customFormat="1" ht="12.75">
      <c r="E381" s="265"/>
      <c r="F381" s="480"/>
      <c r="G381" s="222"/>
      <c r="H381" s="222"/>
    </row>
    <row r="382" spans="5:8" s="164" customFormat="1" ht="12.75">
      <c r="E382" s="265"/>
      <c r="F382" s="480"/>
      <c r="G382" s="222"/>
      <c r="H382" s="222"/>
    </row>
    <row r="383" spans="5:8" s="164" customFormat="1" ht="12.75">
      <c r="E383" s="265"/>
      <c r="F383" s="480"/>
      <c r="G383" s="222"/>
      <c r="H383" s="222"/>
    </row>
    <row r="384" spans="5:8" s="164" customFormat="1" ht="12.75">
      <c r="E384" s="265"/>
      <c r="F384" s="480"/>
      <c r="G384" s="222"/>
      <c r="H384" s="222"/>
    </row>
    <row r="385" spans="5:8" s="164" customFormat="1" ht="12.75">
      <c r="E385" s="265"/>
      <c r="F385" s="480"/>
      <c r="G385" s="222"/>
      <c r="H385" s="222"/>
    </row>
    <row r="386" spans="5:8" s="164" customFormat="1" ht="12.75">
      <c r="E386" s="265"/>
      <c r="F386" s="480"/>
      <c r="G386" s="222"/>
      <c r="H386" s="222"/>
    </row>
    <row r="387" spans="5:8" s="164" customFormat="1" ht="12.75">
      <c r="E387" s="265"/>
      <c r="F387" s="480"/>
      <c r="G387" s="222"/>
      <c r="H387" s="222"/>
    </row>
    <row r="388" spans="5:8" s="164" customFormat="1" ht="12.75">
      <c r="E388" s="265"/>
      <c r="F388" s="480"/>
      <c r="G388" s="222"/>
      <c r="H388" s="222"/>
    </row>
    <row r="389" spans="5:8" s="164" customFormat="1" ht="12.75">
      <c r="E389" s="265"/>
      <c r="F389" s="480"/>
      <c r="G389" s="222"/>
      <c r="H389" s="222"/>
    </row>
    <row r="390" spans="5:8" s="164" customFormat="1" ht="12.75">
      <c r="E390" s="265"/>
      <c r="F390" s="480"/>
      <c r="G390" s="222"/>
      <c r="H390" s="222"/>
    </row>
    <row r="391" spans="5:8" s="164" customFormat="1" ht="12.75">
      <c r="E391" s="265"/>
      <c r="F391" s="480"/>
      <c r="G391" s="222"/>
      <c r="H391" s="222"/>
    </row>
    <row r="392" spans="5:8" s="164" customFormat="1" ht="12.75">
      <c r="E392" s="265"/>
      <c r="F392" s="480"/>
      <c r="G392" s="222"/>
      <c r="H392" s="222"/>
    </row>
    <row r="393" spans="5:8" s="164" customFormat="1" ht="12.75">
      <c r="E393" s="265"/>
      <c r="F393" s="480"/>
      <c r="G393" s="222"/>
      <c r="H393" s="222"/>
    </row>
    <row r="394" spans="5:8" s="164" customFormat="1" ht="12.75">
      <c r="E394" s="265"/>
      <c r="F394" s="480"/>
      <c r="G394" s="222"/>
      <c r="H394" s="222"/>
    </row>
    <row r="395" spans="5:8" s="164" customFormat="1" ht="12.75">
      <c r="E395" s="265"/>
      <c r="F395" s="480"/>
      <c r="G395" s="222"/>
      <c r="H395" s="222"/>
    </row>
    <row r="396" spans="5:8" s="164" customFormat="1" ht="12.75">
      <c r="E396" s="265"/>
      <c r="F396" s="480"/>
      <c r="G396" s="222"/>
      <c r="H396" s="222"/>
    </row>
    <row r="397" spans="5:8" s="164" customFormat="1" ht="12.75">
      <c r="E397" s="265"/>
      <c r="F397" s="480"/>
      <c r="G397" s="222"/>
      <c r="H397" s="222"/>
    </row>
    <row r="398" spans="5:8" s="164" customFormat="1" ht="12.75">
      <c r="E398" s="265"/>
      <c r="F398" s="480"/>
      <c r="G398" s="222"/>
      <c r="H398" s="222"/>
    </row>
    <row r="399" spans="5:8" s="164" customFormat="1" ht="12.75">
      <c r="E399" s="265"/>
      <c r="F399" s="480"/>
      <c r="G399" s="222"/>
      <c r="H399" s="222"/>
    </row>
    <row r="400" spans="5:8" s="164" customFormat="1" ht="12.75">
      <c r="E400" s="265"/>
      <c r="F400" s="480"/>
      <c r="G400" s="222"/>
      <c r="H400" s="222"/>
    </row>
    <row r="401" spans="5:8" s="164" customFormat="1" ht="12.75">
      <c r="E401" s="265"/>
      <c r="F401" s="480"/>
      <c r="G401" s="222"/>
      <c r="H401" s="222"/>
    </row>
    <row r="402" spans="5:8" s="164" customFormat="1" ht="12.75">
      <c r="E402" s="265"/>
      <c r="F402" s="480"/>
      <c r="G402" s="222"/>
      <c r="H402" s="222"/>
    </row>
    <row r="403" spans="5:8" s="164" customFormat="1" ht="12.75">
      <c r="E403" s="265"/>
      <c r="F403" s="480"/>
      <c r="G403" s="222"/>
      <c r="H403" s="222"/>
    </row>
    <row r="404" spans="5:8" s="164" customFormat="1" ht="12.75">
      <c r="E404" s="265"/>
      <c r="F404" s="480"/>
      <c r="G404" s="222"/>
      <c r="H404" s="222"/>
    </row>
    <row r="405" spans="5:8" s="164" customFormat="1" ht="12.75">
      <c r="E405" s="265"/>
      <c r="F405" s="480"/>
      <c r="G405" s="222"/>
      <c r="H405" s="222"/>
    </row>
    <row r="406" spans="5:8" s="164" customFormat="1" ht="12.75">
      <c r="E406" s="265"/>
      <c r="F406" s="480"/>
      <c r="G406" s="222"/>
      <c r="H406" s="222"/>
    </row>
    <row r="407" spans="5:8" s="164" customFormat="1" ht="12.75">
      <c r="E407" s="265"/>
      <c r="F407" s="480"/>
      <c r="G407" s="222"/>
      <c r="H407" s="222"/>
    </row>
    <row r="408" spans="5:8" s="164" customFormat="1" ht="12.75">
      <c r="E408" s="265"/>
      <c r="F408" s="480"/>
      <c r="G408" s="222"/>
      <c r="H408" s="222"/>
    </row>
    <row r="409" spans="5:8" s="164" customFormat="1" ht="12.75">
      <c r="E409" s="265"/>
      <c r="F409" s="480"/>
      <c r="G409" s="222"/>
      <c r="H409" s="222"/>
    </row>
    <row r="410" spans="5:8" s="164" customFormat="1" ht="12.75">
      <c r="E410" s="265"/>
      <c r="F410" s="480"/>
      <c r="G410" s="222"/>
      <c r="H410" s="222"/>
    </row>
    <row r="411" spans="5:8" s="164" customFormat="1" ht="12.75">
      <c r="E411" s="265"/>
      <c r="F411" s="480"/>
      <c r="G411" s="222"/>
      <c r="H411" s="222"/>
    </row>
    <row r="412" spans="5:8" s="164" customFormat="1" ht="12.75">
      <c r="E412" s="265"/>
      <c r="F412" s="480"/>
      <c r="G412" s="222"/>
      <c r="H412" s="222"/>
    </row>
    <row r="413" spans="5:8" s="164" customFormat="1" ht="12.75">
      <c r="E413" s="265"/>
      <c r="F413" s="480"/>
      <c r="G413" s="222"/>
      <c r="H413" s="222"/>
    </row>
    <row r="414" spans="5:8" s="164" customFormat="1" ht="12.75">
      <c r="E414" s="265"/>
      <c r="F414" s="480"/>
      <c r="G414" s="222"/>
      <c r="H414" s="222"/>
    </row>
    <row r="415" spans="5:8" s="164" customFormat="1" ht="12.75">
      <c r="E415" s="265"/>
      <c r="F415" s="480"/>
      <c r="G415" s="222"/>
      <c r="H415" s="222"/>
    </row>
    <row r="416" spans="5:8" s="164" customFormat="1" ht="12.75">
      <c r="E416" s="265"/>
      <c r="F416" s="480"/>
      <c r="G416" s="222"/>
      <c r="H416" s="222"/>
    </row>
    <row r="417" spans="5:8" s="164" customFormat="1" ht="12.75">
      <c r="E417" s="265"/>
      <c r="F417" s="480"/>
      <c r="G417" s="222"/>
      <c r="H417" s="222"/>
    </row>
    <row r="418" spans="5:8" s="164" customFormat="1" ht="12.75">
      <c r="E418" s="265"/>
      <c r="F418" s="480"/>
      <c r="G418" s="222"/>
      <c r="H418" s="222"/>
    </row>
    <row r="419" spans="5:8" s="164" customFormat="1" ht="12.75">
      <c r="E419" s="265"/>
      <c r="F419" s="480"/>
      <c r="G419" s="222"/>
      <c r="H419" s="222"/>
    </row>
    <row r="420" spans="5:8" s="164" customFormat="1" ht="12.75">
      <c r="E420" s="265"/>
      <c r="F420" s="480"/>
      <c r="G420" s="222"/>
      <c r="H420" s="222"/>
    </row>
    <row r="421" spans="5:8" s="164" customFormat="1" ht="12.75">
      <c r="E421" s="265"/>
      <c r="F421" s="480"/>
      <c r="G421" s="222"/>
      <c r="H421" s="222"/>
    </row>
    <row r="422" spans="5:8" s="164" customFormat="1" ht="12.75">
      <c r="E422" s="265"/>
      <c r="F422" s="480"/>
      <c r="G422" s="222"/>
      <c r="H422" s="222"/>
    </row>
    <row r="423" spans="5:8" s="164" customFormat="1" ht="12.75">
      <c r="E423" s="265"/>
      <c r="F423" s="480"/>
      <c r="G423" s="222"/>
      <c r="H423" s="222"/>
    </row>
    <row r="424" spans="5:8" s="164" customFormat="1" ht="12.75">
      <c r="E424" s="265"/>
      <c r="F424" s="480"/>
      <c r="G424" s="222"/>
      <c r="H424" s="222"/>
    </row>
    <row r="425" spans="5:8" s="164" customFormat="1" ht="12.75">
      <c r="E425" s="265"/>
      <c r="F425" s="480"/>
      <c r="G425" s="222"/>
      <c r="H425" s="222"/>
    </row>
    <row r="426" spans="5:8" s="164" customFormat="1" ht="12.75">
      <c r="E426" s="265"/>
      <c r="F426" s="480"/>
      <c r="G426" s="222"/>
      <c r="H426" s="222"/>
    </row>
    <row r="427" spans="5:8" s="164" customFormat="1" ht="12.75">
      <c r="E427" s="265"/>
      <c r="F427" s="480"/>
      <c r="G427" s="222"/>
      <c r="H427" s="222"/>
    </row>
    <row r="428" spans="5:8" s="164" customFormat="1" ht="12.75">
      <c r="E428" s="265"/>
      <c r="F428" s="480"/>
      <c r="G428" s="222"/>
      <c r="H428" s="222"/>
    </row>
    <row r="429" spans="5:8" s="164" customFormat="1" ht="12.75">
      <c r="E429" s="265"/>
      <c r="F429" s="480"/>
      <c r="G429" s="222"/>
      <c r="H429" s="222"/>
    </row>
    <row r="430" spans="5:8" s="164" customFormat="1" ht="12.75">
      <c r="E430" s="265"/>
      <c r="F430" s="480"/>
      <c r="G430" s="222"/>
      <c r="H430" s="222"/>
    </row>
    <row r="431" spans="5:8" s="164" customFormat="1" ht="12.75">
      <c r="E431" s="265"/>
      <c r="F431" s="480"/>
      <c r="G431" s="222"/>
      <c r="H431" s="222"/>
    </row>
    <row r="432" spans="5:8" s="164" customFormat="1" ht="12.75">
      <c r="E432" s="265"/>
      <c r="F432" s="480"/>
      <c r="G432" s="222"/>
      <c r="H432" s="222"/>
    </row>
    <row r="433" spans="5:8" s="164" customFormat="1" ht="12.75">
      <c r="E433" s="265"/>
      <c r="F433" s="480"/>
      <c r="G433" s="222"/>
      <c r="H433" s="222"/>
    </row>
    <row r="434" spans="5:8" s="164" customFormat="1" ht="12.75">
      <c r="E434" s="265"/>
      <c r="F434" s="480"/>
      <c r="G434" s="222"/>
      <c r="H434" s="222"/>
    </row>
    <row r="435" spans="5:8" s="164" customFormat="1" ht="12.75">
      <c r="E435" s="265"/>
      <c r="F435" s="480"/>
      <c r="G435" s="222"/>
      <c r="H435" s="222"/>
    </row>
    <row r="436" spans="5:8" s="164" customFormat="1" ht="12.75">
      <c r="E436" s="265"/>
      <c r="F436" s="480"/>
      <c r="G436" s="222"/>
      <c r="H436" s="222"/>
    </row>
    <row r="437" spans="5:8" s="164" customFormat="1" ht="12.75">
      <c r="E437" s="265"/>
      <c r="F437" s="480"/>
      <c r="G437" s="222"/>
      <c r="H437" s="222"/>
    </row>
    <row r="438" spans="5:8" s="164" customFormat="1" ht="12.75">
      <c r="E438" s="265"/>
      <c r="F438" s="480"/>
      <c r="G438" s="222"/>
      <c r="H438" s="222"/>
    </row>
    <row r="439" spans="5:8" s="164" customFormat="1" ht="12.75">
      <c r="E439" s="265"/>
      <c r="F439" s="480"/>
      <c r="G439" s="222"/>
      <c r="H439" s="222"/>
    </row>
    <row r="440" spans="5:8" s="164" customFormat="1" ht="12.75">
      <c r="E440" s="265"/>
      <c r="F440" s="480"/>
      <c r="G440" s="222"/>
      <c r="H440" s="222"/>
    </row>
    <row r="441" spans="5:8" s="164" customFormat="1" ht="12.75">
      <c r="E441" s="265"/>
      <c r="F441" s="480"/>
      <c r="G441" s="222"/>
      <c r="H441" s="222"/>
    </row>
    <row r="442" spans="5:8" s="164" customFormat="1" ht="12.75">
      <c r="E442" s="265"/>
      <c r="F442" s="480"/>
      <c r="G442" s="222"/>
      <c r="H442" s="222"/>
    </row>
    <row r="443" spans="5:8" s="164" customFormat="1" ht="12.75">
      <c r="E443" s="265"/>
      <c r="F443" s="480"/>
      <c r="G443" s="222"/>
      <c r="H443" s="222"/>
    </row>
    <row r="444" spans="5:8" s="164" customFormat="1" ht="12.75">
      <c r="E444" s="265"/>
      <c r="F444" s="480"/>
      <c r="G444" s="222"/>
      <c r="H444" s="222"/>
    </row>
    <row r="445" spans="5:8" s="164" customFormat="1" ht="12.75">
      <c r="E445" s="265"/>
      <c r="F445" s="480"/>
      <c r="G445" s="222"/>
      <c r="H445" s="222"/>
    </row>
    <row r="446" spans="5:8" s="164" customFormat="1" ht="12.75">
      <c r="E446" s="265"/>
      <c r="F446" s="480"/>
      <c r="G446" s="222"/>
      <c r="H446" s="222"/>
    </row>
    <row r="447" spans="5:8" s="164" customFormat="1" ht="12.75">
      <c r="E447" s="265"/>
      <c r="F447" s="480"/>
      <c r="G447" s="222"/>
      <c r="H447" s="222"/>
    </row>
    <row r="448" spans="5:8" s="164" customFormat="1" ht="12.75">
      <c r="E448" s="265"/>
      <c r="F448" s="480"/>
      <c r="G448" s="222"/>
      <c r="H448" s="222"/>
    </row>
    <row r="449" spans="5:8" s="164" customFormat="1" ht="12.75">
      <c r="E449" s="265"/>
      <c r="F449" s="480"/>
      <c r="G449" s="222"/>
      <c r="H449" s="222"/>
    </row>
    <row r="450" spans="5:8" s="164" customFormat="1" ht="12.75">
      <c r="E450" s="265"/>
      <c r="F450" s="480"/>
      <c r="G450" s="222"/>
      <c r="H450" s="222"/>
    </row>
    <row r="451" spans="5:8" s="164" customFormat="1" ht="12.75">
      <c r="E451" s="265"/>
      <c r="F451" s="480"/>
      <c r="G451" s="222"/>
      <c r="H451" s="222"/>
    </row>
    <row r="452" spans="5:8" s="164" customFormat="1" ht="12.75">
      <c r="E452" s="265"/>
      <c r="F452" s="480"/>
      <c r="G452" s="222"/>
      <c r="H452" s="222"/>
    </row>
    <row r="453" spans="5:8" s="164" customFormat="1" ht="12.75">
      <c r="E453" s="265"/>
      <c r="F453" s="480"/>
      <c r="G453" s="222"/>
      <c r="H453" s="222"/>
    </row>
    <row r="454" spans="5:8" s="164" customFormat="1" ht="12.75">
      <c r="E454" s="265"/>
      <c r="F454" s="480"/>
      <c r="G454" s="222"/>
      <c r="H454" s="222"/>
    </row>
    <row r="455" spans="5:8" s="164" customFormat="1" ht="12.75">
      <c r="E455" s="265"/>
      <c r="F455" s="480"/>
      <c r="G455" s="222"/>
      <c r="H455" s="222"/>
    </row>
    <row r="456" spans="5:8" s="164" customFormat="1" ht="12.75">
      <c r="E456" s="265"/>
      <c r="F456" s="480"/>
      <c r="G456" s="222"/>
      <c r="H456" s="222"/>
    </row>
    <row r="457" spans="5:8" s="164" customFormat="1" ht="12.75">
      <c r="E457" s="265"/>
      <c r="F457" s="480"/>
      <c r="G457" s="222"/>
      <c r="H457" s="222"/>
    </row>
    <row r="458" spans="5:8" s="164" customFormat="1" ht="12.75">
      <c r="E458" s="265"/>
      <c r="F458" s="480"/>
      <c r="G458" s="222"/>
      <c r="H458" s="222"/>
    </row>
    <row r="459" spans="5:8" s="164" customFormat="1" ht="12.75">
      <c r="E459" s="265"/>
      <c r="F459" s="480"/>
      <c r="G459" s="222"/>
      <c r="H459" s="222"/>
    </row>
    <row r="460" spans="5:8" s="164" customFormat="1" ht="12.75">
      <c r="E460" s="265"/>
      <c r="F460" s="480"/>
      <c r="G460" s="222"/>
      <c r="H460" s="222"/>
    </row>
    <row r="461" spans="5:8" s="164" customFormat="1" ht="12.75">
      <c r="E461" s="265"/>
      <c r="F461" s="480"/>
      <c r="G461" s="222"/>
      <c r="H461" s="222"/>
    </row>
    <row r="462" spans="5:8" s="164" customFormat="1" ht="12.75">
      <c r="E462" s="265"/>
      <c r="F462" s="480"/>
      <c r="G462" s="222"/>
      <c r="H462" s="222"/>
    </row>
    <row r="463" spans="5:8" s="164" customFormat="1" ht="12.75">
      <c r="E463" s="265"/>
      <c r="F463" s="480"/>
      <c r="G463" s="222"/>
      <c r="H463" s="222"/>
    </row>
    <row r="464" spans="5:8" s="164" customFormat="1" ht="12.75">
      <c r="E464" s="265"/>
      <c r="F464" s="480"/>
      <c r="G464" s="222"/>
      <c r="H464" s="222"/>
    </row>
    <row r="465" spans="5:8" s="164" customFormat="1" ht="12.75">
      <c r="E465" s="265"/>
      <c r="F465" s="480"/>
      <c r="G465" s="222"/>
      <c r="H465" s="222"/>
    </row>
    <row r="466" spans="5:8" s="164" customFormat="1" ht="12.75">
      <c r="E466" s="265"/>
      <c r="F466" s="480"/>
      <c r="G466" s="222"/>
      <c r="H466" s="222"/>
    </row>
    <row r="467" spans="5:8" s="164" customFormat="1" ht="12.75">
      <c r="E467" s="265"/>
      <c r="F467" s="480"/>
      <c r="G467" s="222"/>
      <c r="H467" s="222"/>
    </row>
    <row r="468" spans="5:8" s="164" customFormat="1" ht="12.75">
      <c r="E468" s="265"/>
      <c r="F468" s="480"/>
      <c r="G468" s="222"/>
      <c r="H468" s="222"/>
    </row>
    <row r="469" spans="5:8" s="164" customFormat="1" ht="12.75">
      <c r="E469" s="265"/>
      <c r="F469" s="480"/>
      <c r="G469" s="222"/>
      <c r="H469" s="222"/>
    </row>
    <row r="470" spans="5:8" s="164" customFormat="1" ht="12.75">
      <c r="E470" s="265"/>
      <c r="F470" s="480"/>
      <c r="G470" s="222"/>
      <c r="H470" s="222"/>
    </row>
    <row r="471" spans="5:8" s="164" customFormat="1" ht="12.75">
      <c r="E471" s="265"/>
      <c r="F471" s="480"/>
      <c r="G471" s="222"/>
      <c r="H471" s="222"/>
    </row>
    <row r="472" spans="5:8" s="164" customFormat="1" ht="12.75">
      <c r="E472" s="265"/>
      <c r="F472" s="480"/>
      <c r="G472" s="222"/>
      <c r="H472" s="222"/>
    </row>
    <row r="473" spans="5:8" s="164" customFormat="1" ht="12.75">
      <c r="E473" s="265"/>
      <c r="F473" s="480"/>
      <c r="G473" s="222"/>
      <c r="H473" s="222"/>
    </row>
    <row r="474" spans="5:8" s="164" customFormat="1" ht="12.75">
      <c r="E474" s="265"/>
      <c r="F474" s="480"/>
      <c r="G474" s="222"/>
      <c r="H474" s="222"/>
    </row>
    <row r="475" spans="5:8" s="164" customFormat="1" ht="12.75">
      <c r="E475" s="265"/>
      <c r="F475" s="480"/>
      <c r="G475" s="222"/>
      <c r="H475" s="222"/>
    </row>
    <row r="476" spans="5:8" s="164" customFormat="1" ht="12.75">
      <c r="E476" s="265"/>
      <c r="F476" s="480"/>
      <c r="G476" s="222"/>
      <c r="H476" s="222"/>
    </row>
    <row r="477" spans="5:8" s="164" customFormat="1" ht="12.75">
      <c r="E477" s="265"/>
      <c r="F477" s="480"/>
      <c r="G477" s="222"/>
      <c r="H477" s="222"/>
    </row>
    <row r="478" spans="5:8" s="164" customFormat="1" ht="12.75">
      <c r="E478" s="265"/>
      <c r="F478" s="480"/>
      <c r="G478" s="222"/>
      <c r="H478" s="222"/>
    </row>
    <row r="479" spans="5:8" s="164" customFormat="1" ht="12.75">
      <c r="E479" s="265"/>
      <c r="F479" s="480"/>
      <c r="G479" s="222"/>
      <c r="H479" s="222"/>
    </row>
    <row r="480" spans="5:8" s="164" customFormat="1" ht="12.75">
      <c r="E480" s="265"/>
      <c r="F480" s="480"/>
      <c r="G480" s="222"/>
      <c r="H480" s="222"/>
    </row>
    <row r="481" spans="5:8" s="164" customFormat="1" ht="12.75">
      <c r="E481" s="265"/>
      <c r="F481" s="480"/>
      <c r="G481" s="222"/>
      <c r="H481" s="222"/>
    </row>
    <row r="482" spans="5:8" s="164" customFormat="1" ht="12.75">
      <c r="E482" s="265"/>
      <c r="F482" s="480"/>
      <c r="G482" s="222"/>
      <c r="H482" s="222"/>
    </row>
    <row r="483" spans="5:8" s="164" customFormat="1" ht="12.75">
      <c r="E483" s="265"/>
      <c r="F483" s="480"/>
      <c r="G483" s="222"/>
      <c r="H483" s="222"/>
    </row>
    <row r="484" spans="5:8" s="164" customFormat="1" ht="12.75">
      <c r="E484" s="265"/>
      <c r="F484" s="480"/>
      <c r="G484" s="222"/>
      <c r="H484" s="222"/>
    </row>
    <row r="485" spans="5:8" s="164" customFormat="1" ht="12.75">
      <c r="E485" s="265"/>
      <c r="F485" s="480"/>
      <c r="G485" s="222"/>
      <c r="H485" s="222"/>
    </row>
    <row r="486" spans="5:8" s="164" customFormat="1" ht="12.75">
      <c r="E486" s="265"/>
      <c r="F486" s="480"/>
      <c r="G486" s="222"/>
      <c r="H486" s="222"/>
    </row>
    <row r="487" spans="5:8" s="164" customFormat="1" ht="12.75">
      <c r="E487" s="265"/>
      <c r="F487" s="480"/>
      <c r="G487" s="222"/>
      <c r="H487" s="222"/>
    </row>
    <row r="488" spans="5:8" s="164" customFormat="1" ht="12.75">
      <c r="E488" s="265"/>
      <c r="F488" s="480"/>
      <c r="G488" s="222"/>
      <c r="H488" s="222"/>
    </row>
    <row r="489" spans="5:8" s="164" customFormat="1" ht="12.75">
      <c r="E489" s="265"/>
      <c r="F489" s="480"/>
      <c r="G489" s="222"/>
      <c r="H489" s="222"/>
    </row>
    <row r="490" spans="5:8" s="164" customFormat="1" ht="12.75">
      <c r="E490" s="265"/>
      <c r="F490" s="480"/>
      <c r="G490" s="222"/>
      <c r="H490" s="222"/>
    </row>
    <row r="491" spans="5:8" s="164" customFormat="1" ht="12.75">
      <c r="E491" s="265"/>
      <c r="F491" s="480"/>
      <c r="G491" s="222"/>
      <c r="H491" s="222"/>
    </row>
    <row r="492" spans="5:8" s="164" customFormat="1" ht="12.75">
      <c r="E492" s="265"/>
      <c r="F492" s="480"/>
      <c r="G492" s="222"/>
      <c r="H492" s="222"/>
    </row>
    <row r="493" spans="5:8" s="164" customFormat="1" ht="12.75">
      <c r="E493" s="265"/>
      <c r="F493" s="480"/>
      <c r="G493" s="222"/>
      <c r="H493" s="222"/>
    </row>
    <row r="494" spans="5:8" s="164" customFormat="1" ht="12.75">
      <c r="E494" s="265"/>
      <c r="F494" s="480"/>
      <c r="G494" s="222"/>
      <c r="H494" s="222"/>
    </row>
    <row r="495" spans="5:8" s="164" customFormat="1" ht="12.75">
      <c r="E495" s="265"/>
      <c r="F495" s="480"/>
      <c r="G495" s="222"/>
      <c r="H495" s="222"/>
    </row>
    <row r="496" spans="5:8" s="164" customFormat="1" ht="12.75">
      <c r="E496" s="265"/>
      <c r="F496" s="480"/>
      <c r="G496" s="222"/>
      <c r="H496" s="222"/>
    </row>
    <row r="497" spans="5:8" s="164" customFormat="1" ht="12.75">
      <c r="E497" s="265"/>
      <c r="F497" s="480"/>
      <c r="G497" s="222"/>
      <c r="H497" s="222"/>
    </row>
    <row r="498" spans="5:8" s="164" customFormat="1" ht="12.75">
      <c r="E498" s="265"/>
      <c r="F498" s="480"/>
      <c r="G498" s="222"/>
      <c r="H498" s="222"/>
    </row>
    <row r="499" spans="5:8" s="164" customFormat="1" ht="12.75">
      <c r="E499" s="265"/>
      <c r="F499" s="480"/>
      <c r="G499" s="222"/>
      <c r="H499" s="222"/>
    </row>
    <row r="500" spans="5:8" s="164" customFormat="1" ht="12.75">
      <c r="E500" s="265"/>
      <c r="F500" s="480"/>
      <c r="G500" s="222"/>
      <c r="H500" s="222"/>
    </row>
    <row r="501" spans="5:8" s="164" customFormat="1" ht="12.75">
      <c r="E501" s="265"/>
      <c r="F501" s="480"/>
      <c r="G501" s="222"/>
      <c r="H501" s="222"/>
    </row>
    <row r="502" spans="5:8" s="164" customFormat="1" ht="12.75">
      <c r="E502" s="265"/>
      <c r="F502" s="480"/>
      <c r="G502" s="222"/>
      <c r="H502" s="222"/>
    </row>
    <row r="503" spans="5:8" s="164" customFormat="1" ht="12.75">
      <c r="E503" s="265"/>
      <c r="F503" s="480"/>
      <c r="G503" s="222"/>
      <c r="H503" s="222"/>
    </row>
    <row r="504" spans="5:8" s="164" customFormat="1" ht="12.75">
      <c r="E504" s="265"/>
      <c r="F504" s="480"/>
      <c r="G504" s="222"/>
      <c r="H504" s="222"/>
    </row>
    <row r="505" spans="5:8" s="164" customFormat="1" ht="12.75">
      <c r="E505" s="265"/>
      <c r="F505" s="480"/>
      <c r="G505" s="222"/>
      <c r="H505" s="222"/>
    </row>
    <row r="506" spans="5:8" s="164" customFormat="1" ht="12.75">
      <c r="E506" s="265"/>
      <c r="F506" s="480"/>
      <c r="G506" s="222"/>
      <c r="H506" s="222"/>
    </row>
    <row r="507" spans="5:8" s="164" customFormat="1" ht="12.75">
      <c r="E507" s="265"/>
      <c r="F507" s="480"/>
      <c r="G507" s="222"/>
      <c r="H507" s="222"/>
    </row>
    <row r="508" spans="5:8" s="164" customFormat="1" ht="12.75">
      <c r="E508" s="265"/>
      <c r="F508" s="480"/>
      <c r="G508" s="222"/>
      <c r="H508" s="222"/>
    </row>
    <row r="509" spans="5:8" s="164" customFormat="1" ht="12.75">
      <c r="E509" s="265"/>
      <c r="F509" s="480"/>
      <c r="G509" s="222"/>
      <c r="H509" s="222"/>
    </row>
    <row r="510" spans="5:8" s="164" customFormat="1" ht="12.75">
      <c r="E510" s="265"/>
      <c r="F510" s="480"/>
      <c r="G510" s="222"/>
      <c r="H510" s="222"/>
    </row>
    <row r="511" spans="5:8" s="164" customFormat="1" ht="12.75">
      <c r="E511" s="265"/>
      <c r="F511" s="480"/>
      <c r="G511" s="222"/>
      <c r="H511" s="222"/>
    </row>
    <row r="512" spans="5:8" s="164" customFormat="1" ht="12.75">
      <c r="E512" s="265"/>
      <c r="F512" s="480"/>
      <c r="G512" s="222"/>
      <c r="H512" s="222"/>
    </row>
    <row r="513" spans="5:8" s="164" customFormat="1" ht="12.75">
      <c r="E513" s="265"/>
      <c r="F513" s="480"/>
      <c r="G513" s="222"/>
      <c r="H513" s="222"/>
    </row>
    <row r="514" spans="5:8" s="164" customFormat="1" ht="12.75">
      <c r="E514" s="265"/>
      <c r="F514" s="480"/>
      <c r="G514" s="222"/>
      <c r="H514" s="222"/>
    </row>
    <row r="515" spans="5:8" s="164" customFormat="1" ht="12.75">
      <c r="E515" s="265"/>
      <c r="F515" s="480"/>
      <c r="G515" s="222"/>
      <c r="H515" s="222"/>
    </row>
    <row r="516" spans="5:8" s="164" customFormat="1" ht="12.75">
      <c r="E516" s="265"/>
      <c r="F516" s="480"/>
      <c r="G516" s="222"/>
      <c r="H516" s="222"/>
    </row>
    <row r="517" spans="5:8" s="164" customFormat="1" ht="12.75">
      <c r="E517" s="265"/>
      <c r="F517" s="480"/>
      <c r="G517" s="222"/>
      <c r="H517" s="222"/>
    </row>
    <row r="518" spans="5:8" s="164" customFormat="1" ht="12.75">
      <c r="E518" s="265"/>
      <c r="F518" s="480"/>
      <c r="G518" s="222"/>
      <c r="H518" s="222"/>
    </row>
    <row r="519" spans="5:8" s="164" customFormat="1" ht="12.75">
      <c r="E519" s="265"/>
      <c r="F519" s="480"/>
      <c r="G519" s="222"/>
      <c r="H519" s="222"/>
    </row>
    <row r="520" spans="5:8" s="164" customFormat="1" ht="12.75">
      <c r="E520" s="265"/>
      <c r="F520" s="480"/>
      <c r="G520" s="222"/>
      <c r="H520" s="222"/>
    </row>
    <row r="521" spans="5:8" s="164" customFormat="1" ht="12.75">
      <c r="E521" s="265"/>
      <c r="F521" s="480"/>
      <c r="G521" s="222"/>
      <c r="H521" s="222"/>
    </row>
    <row r="522" spans="5:8" s="164" customFormat="1" ht="12.75">
      <c r="E522" s="265"/>
      <c r="F522" s="480"/>
      <c r="G522" s="222"/>
      <c r="H522" s="222"/>
    </row>
    <row r="523" spans="5:8" s="164" customFormat="1" ht="12.75">
      <c r="E523" s="265"/>
      <c r="F523" s="480"/>
      <c r="G523" s="222"/>
      <c r="H523" s="222"/>
    </row>
    <row r="524" spans="5:8" s="164" customFormat="1" ht="12.75">
      <c r="E524" s="265"/>
      <c r="F524" s="480"/>
      <c r="G524" s="222"/>
      <c r="H524" s="222"/>
    </row>
    <row r="525" spans="5:8" s="164" customFormat="1" ht="12.75">
      <c r="E525" s="265"/>
      <c r="F525" s="480"/>
      <c r="G525" s="222"/>
      <c r="H525" s="222"/>
    </row>
    <row r="526" spans="5:8" s="164" customFormat="1" ht="12.75">
      <c r="E526" s="265"/>
      <c r="F526" s="480"/>
      <c r="G526" s="222"/>
      <c r="H526" s="222"/>
    </row>
    <row r="527" spans="5:8" s="164" customFormat="1" ht="12.75">
      <c r="E527" s="265"/>
      <c r="F527" s="480"/>
      <c r="G527" s="222"/>
      <c r="H527" s="222"/>
    </row>
    <row r="528" spans="5:8" s="164" customFormat="1" ht="12.75">
      <c r="E528" s="265"/>
      <c r="F528" s="480"/>
      <c r="G528" s="222"/>
      <c r="H528" s="222"/>
    </row>
    <row r="529" spans="5:8" s="164" customFormat="1" ht="12.75">
      <c r="E529" s="265"/>
      <c r="F529" s="480"/>
      <c r="G529" s="222"/>
      <c r="H529" s="222"/>
    </row>
    <row r="530" spans="5:8" s="164" customFormat="1" ht="12.75">
      <c r="E530" s="265"/>
      <c r="F530" s="480"/>
      <c r="G530" s="222"/>
      <c r="H530" s="222"/>
    </row>
    <row r="531" spans="5:8" s="164" customFormat="1" ht="12.75">
      <c r="E531" s="265"/>
      <c r="F531" s="480"/>
      <c r="G531" s="222"/>
      <c r="H531" s="222"/>
    </row>
    <row r="532" spans="5:8" s="164" customFormat="1" ht="12.75">
      <c r="E532" s="265"/>
      <c r="F532" s="480"/>
      <c r="G532" s="222"/>
      <c r="H532" s="222"/>
    </row>
    <row r="533" spans="5:8" s="164" customFormat="1" ht="12.75">
      <c r="E533" s="265"/>
      <c r="F533" s="480"/>
      <c r="G533" s="222"/>
      <c r="H533" s="222"/>
    </row>
    <row r="534" spans="5:8" s="164" customFormat="1" ht="12.75">
      <c r="E534" s="265"/>
      <c r="F534" s="480"/>
      <c r="G534" s="222"/>
      <c r="H534" s="222"/>
    </row>
    <row r="535" spans="5:8" s="164" customFormat="1" ht="12.75">
      <c r="E535" s="265"/>
      <c r="F535" s="480"/>
      <c r="G535" s="222"/>
      <c r="H535" s="222"/>
    </row>
    <row r="536" spans="5:8" s="164" customFormat="1" ht="12.75">
      <c r="E536" s="265"/>
      <c r="F536" s="480"/>
      <c r="G536" s="222"/>
      <c r="H536" s="222"/>
    </row>
    <row r="537" spans="5:8" s="164" customFormat="1" ht="12.75">
      <c r="E537" s="265"/>
      <c r="F537" s="480"/>
      <c r="G537" s="222"/>
      <c r="H537" s="222"/>
    </row>
    <row r="538" spans="5:8" s="164" customFormat="1" ht="12.75">
      <c r="E538" s="265"/>
      <c r="F538" s="480"/>
      <c r="G538" s="222"/>
      <c r="H538" s="222"/>
    </row>
    <row r="539" spans="5:8" s="164" customFormat="1" ht="12.75">
      <c r="E539" s="265"/>
      <c r="F539" s="480"/>
      <c r="G539" s="222"/>
      <c r="H539" s="222"/>
    </row>
    <row r="540" spans="5:8" s="164" customFormat="1" ht="12.75">
      <c r="E540" s="265"/>
      <c r="F540" s="480"/>
      <c r="G540" s="222"/>
      <c r="H540" s="222"/>
    </row>
    <row r="541" spans="5:8" s="164" customFormat="1" ht="12.75">
      <c r="E541" s="265"/>
      <c r="F541" s="480"/>
      <c r="G541" s="222"/>
      <c r="H541" s="222"/>
    </row>
    <row r="542" spans="5:8" s="164" customFormat="1" ht="12.75">
      <c r="E542" s="265"/>
      <c r="F542" s="480"/>
      <c r="G542" s="222"/>
      <c r="H542" s="222"/>
    </row>
    <row r="543" spans="5:8" s="164" customFormat="1" ht="12.75">
      <c r="E543" s="265"/>
      <c r="F543" s="480"/>
      <c r="G543" s="222"/>
      <c r="H543" s="222"/>
    </row>
    <row r="544" spans="5:8" s="164" customFormat="1" ht="12.75">
      <c r="E544" s="265"/>
      <c r="F544" s="480"/>
      <c r="G544" s="222"/>
      <c r="H544" s="222"/>
    </row>
    <row r="545" spans="5:8" s="164" customFormat="1" ht="12.75">
      <c r="E545" s="265"/>
      <c r="F545" s="480"/>
      <c r="G545" s="222"/>
      <c r="H545" s="222"/>
    </row>
    <row r="546" spans="5:8" s="164" customFormat="1" ht="12.75">
      <c r="E546" s="265"/>
      <c r="F546" s="480"/>
      <c r="G546" s="222"/>
      <c r="H546" s="222"/>
    </row>
    <row r="547" spans="5:8" s="164" customFormat="1" ht="12.75">
      <c r="E547" s="265"/>
      <c r="F547" s="480"/>
      <c r="G547" s="222"/>
      <c r="H547" s="222"/>
    </row>
    <row r="548" spans="5:8" s="164" customFormat="1" ht="12.75">
      <c r="E548" s="265"/>
      <c r="F548" s="480"/>
      <c r="G548" s="222"/>
      <c r="H548" s="222"/>
    </row>
    <row r="549" spans="5:8" s="164" customFormat="1" ht="12.75">
      <c r="E549" s="265"/>
      <c r="F549" s="480"/>
      <c r="G549" s="222"/>
      <c r="H549" s="222"/>
    </row>
    <row r="550" spans="5:8" s="164" customFormat="1" ht="12.75">
      <c r="E550" s="265"/>
      <c r="F550" s="480"/>
      <c r="G550" s="222"/>
      <c r="H550" s="222"/>
    </row>
    <row r="551" spans="5:8" s="164" customFormat="1" ht="12.75">
      <c r="E551" s="265"/>
      <c r="F551" s="480"/>
      <c r="G551" s="222"/>
      <c r="H551" s="222"/>
    </row>
    <row r="552" spans="5:8" s="164" customFormat="1" ht="12.75">
      <c r="E552" s="265"/>
      <c r="F552" s="480"/>
      <c r="G552" s="222"/>
      <c r="H552" s="222"/>
    </row>
    <row r="553" spans="5:8" s="164" customFormat="1" ht="12.75">
      <c r="E553" s="265"/>
      <c r="F553" s="480"/>
      <c r="G553" s="222"/>
      <c r="H553" s="222"/>
    </row>
    <row r="554" spans="5:8" s="164" customFormat="1" ht="12.75">
      <c r="E554" s="265"/>
      <c r="F554" s="480"/>
      <c r="G554" s="222"/>
      <c r="H554" s="222"/>
    </row>
    <row r="555" spans="5:8" s="164" customFormat="1" ht="12.75">
      <c r="E555" s="265"/>
      <c r="F555" s="480"/>
      <c r="G555" s="222"/>
      <c r="H555" s="222"/>
    </row>
    <row r="556" spans="5:8" s="164" customFormat="1" ht="12.75">
      <c r="E556" s="265"/>
      <c r="F556" s="480"/>
      <c r="G556" s="222"/>
      <c r="H556" s="222"/>
    </row>
    <row r="557" spans="5:8" s="164" customFormat="1" ht="12.75">
      <c r="E557" s="265"/>
      <c r="F557" s="480"/>
      <c r="G557" s="222"/>
      <c r="H557" s="222"/>
    </row>
    <row r="558" spans="5:8" s="164" customFormat="1" ht="12.75">
      <c r="E558" s="265"/>
      <c r="F558" s="480"/>
      <c r="G558" s="222"/>
      <c r="H558" s="222"/>
    </row>
    <row r="559" spans="5:8" s="164" customFormat="1" ht="12.75">
      <c r="E559" s="265"/>
      <c r="F559" s="480"/>
      <c r="G559" s="222"/>
      <c r="H559" s="222"/>
    </row>
    <row r="560" spans="5:8" s="164" customFormat="1" ht="12.75">
      <c r="E560" s="265"/>
      <c r="F560" s="480"/>
      <c r="G560" s="222"/>
      <c r="H560" s="222"/>
    </row>
    <row r="561" spans="5:8" s="164" customFormat="1" ht="12.75">
      <c r="E561" s="265"/>
      <c r="F561" s="480"/>
      <c r="G561" s="222"/>
      <c r="H561" s="222"/>
    </row>
    <row r="562" spans="5:8" s="164" customFormat="1" ht="12.75">
      <c r="E562" s="265"/>
      <c r="F562" s="480"/>
      <c r="G562" s="222"/>
      <c r="H562" s="222"/>
    </row>
    <row r="563" spans="5:8" s="164" customFormat="1" ht="12.75">
      <c r="E563" s="265"/>
      <c r="F563" s="480"/>
      <c r="G563" s="222"/>
      <c r="H563" s="222"/>
    </row>
    <row r="564" spans="5:8" s="164" customFormat="1" ht="12.75">
      <c r="E564" s="265"/>
      <c r="F564" s="480"/>
      <c r="G564" s="222"/>
      <c r="H564" s="222"/>
    </row>
    <row r="565" spans="5:8" s="164" customFormat="1" ht="12.75">
      <c r="E565" s="265"/>
      <c r="F565" s="480"/>
      <c r="G565" s="222"/>
      <c r="H565" s="222"/>
    </row>
    <row r="566" spans="5:8" s="164" customFormat="1" ht="12.75">
      <c r="E566" s="265"/>
      <c r="F566" s="480"/>
      <c r="G566" s="222"/>
      <c r="H566" s="222"/>
    </row>
    <row r="567" spans="5:8" s="164" customFormat="1" ht="12.75">
      <c r="E567" s="265"/>
      <c r="F567" s="480"/>
      <c r="G567" s="222"/>
      <c r="H567" s="222"/>
    </row>
    <row r="568" spans="5:8" s="164" customFormat="1" ht="12.75">
      <c r="E568" s="265"/>
      <c r="F568" s="480"/>
      <c r="G568" s="222"/>
      <c r="H568" s="222"/>
    </row>
    <row r="569" spans="5:8" s="164" customFormat="1" ht="12.75">
      <c r="E569" s="265"/>
      <c r="F569" s="480"/>
      <c r="G569" s="222"/>
      <c r="H569" s="222"/>
    </row>
    <row r="570" spans="5:8" s="164" customFormat="1" ht="12.75">
      <c r="E570" s="265"/>
      <c r="F570" s="480"/>
      <c r="G570" s="222"/>
      <c r="H570" s="222"/>
    </row>
    <row r="571" spans="5:8" s="164" customFormat="1" ht="12.75">
      <c r="E571" s="265"/>
      <c r="F571" s="480"/>
      <c r="G571" s="222"/>
      <c r="H571" s="222"/>
    </row>
    <row r="572" spans="5:8" s="164" customFormat="1" ht="12.75">
      <c r="E572" s="265"/>
      <c r="F572" s="480"/>
      <c r="G572" s="222"/>
      <c r="H572" s="222"/>
    </row>
    <row r="573" spans="5:8" s="164" customFormat="1" ht="12.75">
      <c r="E573" s="265"/>
      <c r="F573" s="480"/>
      <c r="G573" s="222"/>
      <c r="H573" s="222"/>
    </row>
    <row r="574" spans="5:8" s="164" customFormat="1" ht="12.75">
      <c r="E574" s="265"/>
      <c r="F574" s="480"/>
      <c r="G574" s="222"/>
      <c r="H574" s="222"/>
    </row>
    <row r="575" spans="5:8" s="164" customFormat="1" ht="12.75">
      <c r="E575" s="265"/>
      <c r="F575" s="480"/>
      <c r="G575" s="222"/>
      <c r="H575" s="222"/>
    </row>
    <row r="576" spans="5:8" s="164" customFormat="1" ht="12.75">
      <c r="E576" s="265"/>
      <c r="F576" s="480"/>
      <c r="G576" s="222"/>
      <c r="H576" s="222"/>
    </row>
    <row r="577" spans="5:8" s="164" customFormat="1" ht="12.75">
      <c r="E577" s="265"/>
      <c r="F577" s="480"/>
      <c r="G577" s="222"/>
      <c r="H577" s="222"/>
    </row>
    <row r="578" spans="5:8" s="164" customFormat="1" ht="12.75">
      <c r="E578" s="265"/>
      <c r="F578" s="480"/>
      <c r="G578" s="222"/>
      <c r="H578" s="222"/>
    </row>
    <row r="579" spans="5:8" s="164" customFormat="1" ht="12.75">
      <c r="E579" s="265"/>
      <c r="F579" s="480"/>
      <c r="G579" s="222"/>
      <c r="H579" s="222"/>
    </row>
    <row r="580" spans="5:8" s="164" customFormat="1" ht="12.75">
      <c r="E580" s="265"/>
      <c r="F580" s="480"/>
      <c r="G580" s="222"/>
      <c r="H580" s="222"/>
    </row>
    <row r="581" spans="5:8" s="164" customFormat="1" ht="12.75">
      <c r="E581" s="265"/>
      <c r="F581" s="480"/>
      <c r="G581" s="222"/>
      <c r="H581" s="222"/>
    </row>
    <row r="582" spans="5:8" s="164" customFormat="1" ht="12.75">
      <c r="E582" s="265"/>
      <c r="F582" s="480"/>
      <c r="G582" s="222"/>
      <c r="H582" s="222"/>
    </row>
    <row r="583" spans="5:8" s="164" customFormat="1" ht="12.75">
      <c r="E583" s="265"/>
      <c r="F583" s="480"/>
      <c r="G583" s="222"/>
      <c r="H583" s="222"/>
    </row>
    <row r="584" spans="5:8" s="164" customFormat="1" ht="12.75">
      <c r="E584" s="265"/>
      <c r="F584" s="480"/>
      <c r="G584" s="222"/>
      <c r="H584" s="222"/>
    </row>
    <row r="585" spans="5:8" s="164" customFormat="1" ht="12.75">
      <c r="E585" s="265"/>
      <c r="F585" s="480"/>
      <c r="G585" s="222"/>
      <c r="H585" s="222"/>
    </row>
    <row r="586" spans="5:8" s="164" customFormat="1" ht="12.75">
      <c r="E586" s="265"/>
      <c r="F586" s="480"/>
      <c r="G586" s="222"/>
      <c r="H586" s="222"/>
    </row>
    <row r="587" spans="5:8" s="164" customFormat="1" ht="12.75">
      <c r="E587" s="265"/>
      <c r="F587" s="480"/>
      <c r="G587" s="222"/>
      <c r="H587" s="222"/>
    </row>
    <row r="588" spans="5:8" s="164" customFormat="1" ht="12.75">
      <c r="E588" s="265"/>
      <c r="F588" s="480"/>
      <c r="G588" s="222"/>
      <c r="H588" s="222"/>
    </row>
    <row r="589" spans="5:8" s="164" customFormat="1" ht="12.75">
      <c r="E589" s="265"/>
      <c r="F589" s="480"/>
      <c r="G589" s="222"/>
      <c r="H589" s="222"/>
    </row>
    <row r="590" spans="5:8" s="164" customFormat="1" ht="12.75">
      <c r="E590" s="265"/>
      <c r="F590" s="480"/>
      <c r="G590" s="222"/>
      <c r="H590" s="222"/>
    </row>
    <row r="591" spans="5:8" s="164" customFormat="1" ht="12.75">
      <c r="E591" s="265"/>
      <c r="F591" s="480"/>
      <c r="G591" s="222"/>
      <c r="H591" s="222"/>
    </row>
    <row r="592" spans="5:8" s="164" customFormat="1" ht="12.75">
      <c r="E592" s="265"/>
      <c r="F592" s="480"/>
      <c r="G592" s="222"/>
      <c r="H592" s="222"/>
    </row>
    <row r="593" spans="5:8" s="164" customFormat="1" ht="12.75">
      <c r="E593" s="265"/>
      <c r="F593" s="480"/>
      <c r="G593" s="222"/>
      <c r="H593" s="222"/>
    </row>
    <row r="594" spans="5:8" s="164" customFormat="1" ht="12.75">
      <c r="E594" s="265"/>
      <c r="F594" s="480"/>
      <c r="G594" s="222"/>
      <c r="H594" s="222"/>
    </row>
    <row r="595" spans="5:8" s="164" customFormat="1" ht="12.75">
      <c r="E595" s="265"/>
      <c r="F595" s="480"/>
      <c r="G595" s="222"/>
      <c r="H595" s="222"/>
    </row>
    <row r="596" spans="5:8" s="164" customFormat="1" ht="12.75">
      <c r="E596" s="265"/>
      <c r="F596" s="480"/>
      <c r="G596" s="222"/>
      <c r="H596" s="222"/>
    </row>
    <row r="597" spans="5:8" s="164" customFormat="1" ht="12.75">
      <c r="E597" s="265"/>
      <c r="F597" s="480"/>
      <c r="G597" s="222"/>
      <c r="H597" s="222"/>
    </row>
    <row r="598" spans="5:8" s="164" customFormat="1" ht="12.75">
      <c r="E598" s="265"/>
      <c r="F598" s="480"/>
      <c r="G598" s="222"/>
      <c r="H598" s="222"/>
    </row>
    <row r="599" spans="5:8" s="164" customFormat="1" ht="12.75">
      <c r="E599" s="265"/>
      <c r="F599" s="480"/>
      <c r="G599" s="222"/>
      <c r="H599" s="222"/>
    </row>
    <row r="600" spans="5:8" s="164" customFormat="1" ht="12.75">
      <c r="E600" s="265"/>
      <c r="F600" s="480"/>
      <c r="G600" s="222"/>
      <c r="H600" s="222"/>
    </row>
    <row r="601" spans="5:8" s="164" customFormat="1" ht="12.75">
      <c r="E601" s="265"/>
      <c r="F601" s="480"/>
      <c r="G601" s="222"/>
      <c r="H601" s="222"/>
    </row>
    <row r="602" spans="5:8" s="164" customFormat="1" ht="12.75">
      <c r="E602" s="265"/>
      <c r="F602" s="480"/>
      <c r="G602" s="222"/>
      <c r="H602" s="222"/>
    </row>
    <row r="603" spans="5:8" s="164" customFormat="1" ht="12.75">
      <c r="E603" s="265"/>
      <c r="F603" s="480"/>
      <c r="G603" s="222"/>
      <c r="H603" s="222"/>
    </row>
    <row r="604" spans="5:8" s="164" customFormat="1" ht="12.75">
      <c r="E604" s="265"/>
      <c r="F604" s="480"/>
      <c r="G604" s="222"/>
      <c r="H604" s="222"/>
    </row>
    <row r="605" spans="5:8" s="164" customFormat="1" ht="12.75">
      <c r="E605" s="265"/>
      <c r="F605" s="480"/>
      <c r="G605" s="222"/>
      <c r="H605" s="222"/>
    </row>
    <row r="606" spans="5:8" s="164" customFormat="1" ht="12.75">
      <c r="E606" s="265"/>
      <c r="F606" s="480"/>
      <c r="G606" s="222"/>
      <c r="H606" s="222"/>
    </row>
    <row r="607" spans="5:8" s="164" customFormat="1" ht="12.75">
      <c r="E607" s="265"/>
      <c r="F607" s="480"/>
      <c r="G607" s="222"/>
      <c r="H607" s="222"/>
    </row>
    <row r="608" spans="5:8" s="164" customFormat="1" ht="12.75">
      <c r="E608" s="265"/>
      <c r="F608" s="480"/>
      <c r="G608" s="222"/>
      <c r="H608" s="222"/>
    </row>
    <row r="609" spans="5:8" s="164" customFormat="1" ht="12.75">
      <c r="E609" s="265"/>
      <c r="F609" s="480"/>
      <c r="G609" s="222"/>
      <c r="H609" s="222"/>
    </row>
    <row r="610" spans="5:8" s="164" customFormat="1" ht="12.75">
      <c r="E610" s="265"/>
      <c r="F610" s="480"/>
      <c r="G610" s="222"/>
      <c r="H610" s="222"/>
    </row>
    <row r="611" spans="5:8" s="164" customFormat="1" ht="12.75">
      <c r="E611" s="265"/>
      <c r="F611" s="480"/>
      <c r="G611" s="222"/>
      <c r="H611" s="222"/>
    </row>
    <row r="612" spans="5:8" s="164" customFormat="1" ht="12.75">
      <c r="E612" s="265"/>
      <c r="F612" s="480"/>
      <c r="G612" s="222"/>
      <c r="H612" s="222"/>
    </row>
    <row r="613" spans="5:8" s="164" customFormat="1" ht="12.75">
      <c r="E613" s="265"/>
      <c r="F613" s="480"/>
      <c r="G613" s="222"/>
      <c r="H613" s="222"/>
    </row>
    <row r="614" spans="5:8" s="164" customFormat="1" ht="12.75">
      <c r="E614" s="265"/>
      <c r="F614" s="480"/>
      <c r="G614" s="222"/>
      <c r="H614" s="222"/>
    </row>
    <row r="615" spans="5:8" s="164" customFormat="1" ht="12.75">
      <c r="E615" s="265"/>
      <c r="F615" s="480"/>
      <c r="G615" s="222"/>
      <c r="H615" s="222"/>
    </row>
    <row r="616" spans="5:8" s="164" customFormat="1" ht="12.75">
      <c r="E616" s="265"/>
      <c r="F616" s="480"/>
      <c r="G616" s="222"/>
      <c r="H616" s="222"/>
    </row>
    <row r="617" spans="5:8" s="164" customFormat="1" ht="12.75">
      <c r="E617" s="265"/>
      <c r="F617" s="480"/>
      <c r="G617" s="222"/>
      <c r="H617" s="222"/>
    </row>
    <row r="618" spans="5:8" s="164" customFormat="1" ht="12.75">
      <c r="E618" s="265"/>
      <c r="F618" s="480"/>
      <c r="G618" s="222"/>
      <c r="H618" s="222"/>
    </row>
    <row r="619" spans="5:8" s="164" customFormat="1" ht="12.75">
      <c r="E619" s="265"/>
      <c r="F619" s="480"/>
      <c r="G619" s="222"/>
      <c r="H619" s="222"/>
    </row>
    <row r="620" spans="5:8" s="164" customFormat="1" ht="12.75">
      <c r="E620" s="265"/>
      <c r="F620" s="480"/>
      <c r="G620" s="222"/>
      <c r="H620" s="222"/>
    </row>
    <row r="621" spans="5:8" s="164" customFormat="1" ht="12.75">
      <c r="E621" s="265"/>
      <c r="F621" s="480"/>
      <c r="G621" s="222"/>
      <c r="H621" s="222"/>
    </row>
    <row r="622" spans="5:8" s="164" customFormat="1" ht="12.75">
      <c r="E622" s="265"/>
      <c r="F622" s="480"/>
      <c r="G622" s="222"/>
      <c r="H622" s="222"/>
    </row>
    <row r="623" spans="5:8" s="164" customFormat="1" ht="12.75">
      <c r="E623" s="265"/>
      <c r="F623" s="480"/>
      <c r="G623" s="222"/>
      <c r="H623" s="222"/>
    </row>
    <row r="624" spans="5:8" s="164" customFormat="1" ht="12.75">
      <c r="E624" s="265"/>
      <c r="F624" s="480"/>
      <c r="G624" s="222"/>
      <c r="H624" s="222"/>
    </row>
    <row r="625" spans="5:8" s="164" customFormat="1" ht="12.75">
      <c r="E625" s="265"/>
      <c r="F625" s="480"/>
      <c r="G625" s="222"/>
      <c r="H625" s="222"/>
    </row>
    <row r="626" spans="5:8" s="164" customFormat="1" ht="12.75">
      <c r="E626" s="265"/>
      <c r="F626" s="480"/>
      <c r="G626" s="222"/>
      <c r="H626" s="222"/>
    </row>
    <row r="627" spans="5:8" s="164" customFormat="1" ht="12.75">
      <c r="E627" s="265"/>
      <c r="F627" s="480"/>
      <c r="G627" s="222"/>
      <c r="H627" s="222"/>
    </row>
    <row r="628" spans="5:8" s="164" customFormat="1" ht="12.75">
      <c r="E628" s="265"/>
      <c r="F628" s="480"/>
      <c r="G628" s="222"/>
      <c r="H628" s="222"/>
    </row>
    <row r="629" spans="5:8" s="164" customFormat="1" ht="12.75">
      <c r="E629" s="265"/>
      <c r="F629" s="480"/>
      <c r="G629" s="222"/>
      <c r="H629" s="222"/>
    </row>
    <row r="630" spans="5:8" s="164" customFormat="1" ht="12.75">
      <c r="E630" s="265"/>
      <c r="F630" s="480"/>
      <c r="G630" s="222"/>
      <c r="H630" s="222"/>
    </row>
    <row r="631" spans="5:8" s="164" customFormat="1" ht="12.75">
      <c r="E631" s="265"/>
      <c r="F631" s="480"/>
      <c r="G631" s="222"/>
      <c r="H631" s="222"/>
    </row>
    <row r="632" spans="5:8" s="164" customFormat="1" ht="12.75">
      <c r="E632" s="265"/>
      <c r="F632" s="480"/>
      <c r="G632" s="222"/>
      <c r="H632" s="222"/>
    </row>
    <row r="633" spans="5:8" s="164" customFormat="1" ht="12.75">
      <c r="E633" s="265"/>
      <c r="F633" s="480"/>
      <c r="G633" s="222"/>
      <c r="H633" s="222"/>
    </row>
    <row r="634" spans="5:8" s="164" customFormat="1" ht="12.75">
      <c r="E634" s="265"/>
      <c r="F634" s="480"/>
      <c r="G634" s="222"/>
      <c r="H634" s="222"/>
    </row>
    <row r="635" spans="5:8" s="164" customFormat="1" ht="12.75">
      <c r="E635" s="265"/>
      <c r="F635" s="480"/>
      <c r="G635" s="222"/>
      <c r="H635" s="222"/>
    </row>
    <row r="636" spans="5:8" s="164" customFormat="1" ht="12.75">
      <c r="E636" s="265"/>
      <c r="F636" s="480"/>
      <c r="G636" s="222"/>
      <c r="H636" s="222"/>
    </row>
    <row r="637" spans="5:8" s="164" customFormat="1" ht="12.75">
      <c r="E637" s="265"/>
      <c r="F637" s="480"/>
      <c r="G637" s="222"/>
      <c r="H637" s="222"/>
    </row>
    <row r="638" spans="5:8" s="164" customFormat="1" ht="12.75">
      <c r="E638" s="265"/>
      <c r="F638" s="480"/>
      <c r="G638" s="222"/>
      <c r="H638" s="222"/>
    </row>
    <row r="639" spans="5:8" s="164" customFormat="1" ht="12.75">
      <c r="E639" s="265"/>
      <c r="F639" s="480"/>
      <c r="G639" s="222"/>
      <c r="H639" s="222"/>
    </row>
    <row r="640" spans="5:8" s="164" customFormat="1" ht="12.75">
      <c r="E640" s="265"/>
      <c r="F640" s="480"/>
      <c r="G640" s="222"/>
      <c r="H640" s="222"/>
    </row>
    <row r="641" spans="5:8" s="164" customFormat="1" ht="12.75">
      <c r="E641" s="265"/>
      <c r="F641" s="480"/>
      <c r="G641" s="222"/>
      <c r="H641" s="222"/>
    </row>
    <row r="642" spans="5:8" s="164" customFormat="1" ht="12.75">
      <c r="E642" s="265"/>
      <c r="F642" s="480"/>
      <c r="G642" s="222"/>
      <c r="H642" s="222"/>
    </row>
    <row r="643" spans="5:8" s="164" customFormat="1" ht="12.75">
      <c r="E643" s="265"/>
      <c r="F643" s="480"/>
      <c r="G643" s="222"/>
      <c r="H643" s="222"/>
    </row>
    <row r="644" spans="5:8" s="164" customFormat="1" ht="12.75">
      <c r="E644" s="265"/>
      <c r="F644" s="480"/>
      <c r="G644" s="222"/>
      <c r="H644" s="222"/>
    </row>
    <row r="645" spans="5:8" s="164" customFormat="1" ht="12.75">
      <c r="E645" s="265"/>
      <c r="F645" s="480"/>
      <c r="G645" s="222"/>
      <c r="H645" s="222"/>
    </row>
    <row r="646" spans="5:8" s="164" customFormat="1" ht="12.75">
      <c r="E646" s="265"/>
      <c r="F646" s="480"/>
      <c r="G646" s="222"/>
      <c r="H646" s="222"/>
    </row>
    <row r="647" spans="5:8" s="164" customFormat="1" ht="12.75">
      <c r="E647" s="265"/>
      <c r="F647" s="480"/>
      <c r="G647" s="222"/>
      <c r="H647" s="222"/>
    </row>
    <row r="648" spans="5:8" s="164" customFormat="1" ht="12.75">
      <c r="E648" s="265"/>
      <c r="F648" s="480"/>
      <c r="G648" s="222"/>
      <c r="H648" s="222"/>
    </row>
    <row r="649" spans="5:8" s="164" customFormat="1" ht="12.75">
      <c r="E649" s="265"/>
      <c r="F649" s="480"/>
      <c r="G649" s="222"/>
      <c r="H649" s="222"/>
    </row>
    <row r="650" spans="5:8" s="164" customFormat="1" ht="12.75">
      <c r="E650" s="265"/>
      <c r="F650" s="480"/>
      <c r="G650" s="222"/>
      <c r="H650" s="222"/>
    </row>
    <row r="651" spans="5:8" s="164" customFormat="1" ht="12.75">
      <c r="E651" s="265"/>
      <c r="F651" s="480"/>
      <c r="G651" s="222"/>
      <c r="H651" s="222"/>
    </row>
    <row r="652" spans="5:8" s="164" customFormat="1" ht="12.75">
      <c r="E652" s="265"/>
      <c r="F652" s="480"/>
      <c r="G652" s="222"/>
      <c r="H652" s="222"/>
    </row>
    <row r="653" spans="5:8" s="164" customFormat="1" ht="12.75">
      <c r="E653" s="265"/>
      <c r="F653" s="480"/>
      <c r="G653" s="222"/>
      <c r="H653" s="222"/>
    </row>
    <row r="654" spans="5:8" s="164" customFormat="1" ht="12.75">
      <c r="E654" s="265"/>
      <c r="F654" s="480"/>
      <c r="G654" s="222"/>
      <c r="H654" s="222"/>
    </row>
    <row r="655" spans="5:8" s="164" customFormat="1" ht="12.75">
      <c r="E655" s="265"/>
      <c r="F655" s="480"/>
      <c r="G655" s="222"/>
      <c r="H655" s="222"/>
    </row>
    <row r="656" spans="5:8" s="164" customFormat="1" ht="12.75">
      <c r="E656" s="265"/>
      <c r="F656" s="480"/>
      <c r="G656" s="222"/>
      <c r="H656" s="222"/>
    </row>
    <row r="657" spans="5:8" s="164" customFormat="1" ht="12.75">
      <c r="E657" s="265"/>
      <c r="F657" s="480"/>
      <c r="G657" s="222"/>
      <c r="H657" s="222"/>
    </row>
    <row r="658" spans="5:8" s="164" customFormat="1" ht="12.75">
      <c r="E658" s="265"/>
      <c r="F658" s="480"/>
      <c r="G658" s="222"/>
      <c r="H658" s="222"/>
    </row>
    <row r="659" spans="5:8" s="164" customFormat="1" ht="12.75">
      <c r="E659" s="265"/>
      <c r="F659" s="480"/>
      <c r="G659" s="222"/>
      <c r="H659" s="222"/>
    </row>
    <row r="660" spans="5:8" s="164" customFormat="1" ht="12.75">
      <c r="E660" s="265"/>
      <c r="F660" s="480"/>
      <c r="G660" s="222"/>
      <c r="H660" s="222"/>
    </row>
    <row r="661" spans="5:8" s="164" customFormat="1" ht="12.75">
      <c r="E661" s="265"/>
      <c r="F661" s="480"/>
      <c r="G661" s="222"/>
      <c r="H661" s="222"/>
    </row>
    <row r="662" spans="5:8" s="164" customFormat="1" ht="12.75">
      <c r="E662" s="265"/>
      <c r="F662" s="480"/>
      <c r="G662" s="222"/>
      <c r="H662" s="222"/>
    </row>
    <row r="663" spans="5:8" s="164" customFormat="1" ht="12.75">
      <c r="E663" s="265"/>
      <c r="F663" s="480"/>
      <c r="G663" s="222"/>
      <c r="H663" s="222"/>
    </row>
    <row r="664" spans="5:8" s="164" customFormat="1" ht="12.75">
      <c r="E664" s="265"/>
      <c r="F664" s="480"/>
      <c r="G664" s="222"/>
      <c r="H664" s="222"/>
    </row>
    <row r="665" spans="5:8" s="164" customFormat="1" ht="12.75">
      <c r="E665" s="265"/>
      <c r="F665" s="480"/>
      <c r="G665" s="222"/>
      <c r="H665" s="222"/>
    </row>
    <row r="666" spans="5:8" s="164" customFormat="1" ht="12.75">
      <c r="E666" s="265"/>
      <c r="F666" s="480"/>
      <c r="G666" s="222"/>
      <c r="H666" s="222"/>
    </row>
    <row r="667" spans="5:8" s="164" customFormat="1" ht="12.75">
      <c r="E667" s="265"/>
      <c r="F667" s="480"/>
      <c r="G667" s="222"/>
      <c r="H667" s="222"/>
    </row>
    <row r="668" spans="5:8" s="164" customFormat="1" ht="12.75">
      <c r="E668" s="265"/>
      <c r="F668" s="480"/>
      <c r="G668" s="222"/>
      <c r="H668" s="222"/>
    </row>
    <row r="669" spans="5:8" s="164" customFormat="1" ht="12.75">
      <c r="E669" s="265"/>
      <c r="F669" s="480"/>
      <c r="G669" s="222"/>
      <c r="H669" s="222"/>
    </row>
    <row r="670" spans="5:8" s="164" customFormat="1" ht="12.75">
      <c r="E670" s="265"/>
      <c r="F670" s="480"/>
      <c r="G670" s="222"/>
      <c r="H670" s="222"/>
    </row>
    <row r="671" spans="5:8" s="164" customFormat="1" ht="12.75">
      <c r="E671" s="265"/>
      <c r="F671" s="480"/>
      <c r="G671" s="222"/>
      <c r="H671" s="222"/>
    </row>
    <row r="672" spans="5:8" s="164" customFormat="1" ht="12.75">
      <c r="E672" s="265"/>
      <c r="F672" s="480"/>
      <c r="G672" s="222"/>
      <c r="H672" s="222"/>
    </row>
    <row r="673" spans="5:8" s="164" customFormat="1" ht="12.75">
      <c r="E673" s="265"/>
      <c r="F673" s="480"/>
      <c r="G673" s="222"/>
      <c r="H673" s="222"/>
    </row>
    <row r="674" spans="5:8" s="164" customFormat="1" ht="12.75">
      <c r="E674" s="265"/>
      <c r="F674" s="480"/>
      <c r="G674" s="222"/>
      <c r="H674" s="222"/>
    </row>
    <row r="675" spans="5:8" s="164" customFormat="1" ht="12.75">
      <c r="E675" s="265"/>
      <c r="F675" s="480"/>
      <c r="G675" s="222"/>
      <c r="H675" s="222"/>
    </row>
    <row r="676" spans="5:8" s="164" customFormat="1" ht="12.75">
      <c r="E676" s="265"/>
      <c r="F676" s="480"/>
      <c r="G676" s="222"/>
      <c r="H676" s="222"/>
    </row>
    <row r="677" spans="5:8" s="164" customFormat="1" ht="12.75">
      <c r="E677" s="265"/>
      <c r="F677" s="480"/>
      <c r="G677" s="222"/>
      <c r="H677" s="222"/>
    </row>
    <row r="678" spans="5:8" s="164" customFormat="1" ht="12.75">
      <c r="E678" s="265"/>
      <c r="F678" s="480"/>
      <c r="G678" s="222"/>
      <c r="H678" s="222"/>
    </row>
    <row r="679" spans="5:8" s="164" customFormat="1" ht="12.75">
      <c r="E679" s="265"/>
      <c r="F679" s="480"/>
      <c r="G679" s="222"/>
      <c r="H679" s="222"/>
    </row>
    <row r="680" spans="5:8" s="164" customFormat="1" ht="12.75">
      <c r="E680" s="265"/>
      <c r="F680" s="480"/>
      <c r="G680" s="222"/>
      <c r="H680" s="222"/>
    </row>
    <row r="681" spans="5:8" s="164" customFormat="1" ht="12.75">
      <c r="E681" s="265"/>
      <c r="F681" s="480"/>
      <c r="G681" s="222"/>
      <c r="H681" s="222"/>
    </row>
    <row r="682" spans="5:8" s="164" customFormat="1" ht="12.75">
      <c r="E682" s="265"/>
      <c r="F682" s="480"/>
      <c r="G682" s="222"/>
      <c r="H682" s="222"/>
    </row>
    <row r="683" spans="5:8" s="164" customFormat="1" ht="12.75">
      <c r="E683" s="265"/>
      <c r="F683" s="480"/>
      <c r="G683" s="222"/>
      <c r="H683" s="222"/>
    </row>
    <row r="684" spans="5:8" s="164" customFormat="1" ht="12.75">
      <c r="E684" s="265"/>
      <c r="F684" s="480"/>
      <c r="G684" s="222"/>
      <c r="H684" s="222"/>
    </row>
    <row r="685" spans="5:8" s="164" customFormat="1" ht="12.75">
      <c r="E685" s="265"/>
      <c r="F685" s="480"/>
      <c r="G685" s="222"/>
      <c r="H685" s="222"/>
    </row>
    <row r="686" spans="5:8" s="164" customFormat="1" ht="12.75">
      <c r="E686" s="265"/>
      <c r="F686" s="480"/>
      <c r="G686" s="222"/>
      <c r="H686" s="222"/>
    </row>
    <row r="687" spans="5:8" s="164" customFormat="1" ht="12.75">
      <c r="E687" s="265"/>
      <c r="F687" s="480"/>
      <c r="G687" s="222"/>
      <c r="H687" s="222"/>
    </row>
    <row r="688" spans="5:8" s="164" customFormat="1" ht="12.75">
      <c r="E688" s="265"/>
      <c r="F688" s="480"/>
      <c r="G688" s="222"/>
      <c r="H688" s="222"/>
    </row>
    <row r="689" spans="5:8" s="164" customFormat="1" ht="12.75">
      <c r="E689" s="265"/>
      <c r="F689" s="480"/>
      <c r="G689" s="222"/>
      <c r="H689" s="222"/>
    </row>
    <row r="690" spans="5:8" s="164" customFormat="1" ht="12.75">
      <c r="E690" s="265"/>
      <c r="F690" s="480"/>
      <c r="G690" s="222"/>
      <c r="H690" s="222"/>
    </row>
    <row r="691" spans="5:8" s="164" customFormat="1" ht="12.75">
      <c r="E691" s="265"/>
      <c r="F691" s="480"/>
      <c r="G691" s="222"/>
      <c r="H691" s="222"/>
    </row>
    <row r="692" spans="5:8" s="164" customFormat="1" ht="12.75">
      <c r="E692" s="265"/>
      <c r="F692" s="480"/>
      <c r="G692" s="222"/>
      <c r="H692" s="222"/>
    </row>
    <row r="693" spans="5:8" s="164" customFormat="1" ht="12.75">
      <c r="E693" s="265"/>
      <c r="F693" s="480"/>
      <c r="G693" s="222"/>
      <c r="H693" s="222"/>
    </row>
    <row r="694" spans="5:8" s="164" customFormat="1" ht="12.75">
      <c r="E694" s="265"/>
      <c r="F694" s="480"/>
      <c r="G694" s="222"/>
      <c r="H694" s="222"/>
    </row>
    <row r="695" spans="5:8" s="164" customFormat="1" ht="12.75">
      <c r="E695" s="265"/>
      <c r="F695" s="480"/>
      <c r="G695" s="222"/>
      <c r="H695" s="222"/>
    </row>
    <row r="696" spans="5:8" s="164" customFormat="1" ht="12.75">
      <c r="E696" s="265"/>
      <c r="F696" s="480"/>
      <c r="G696" s="222"/>
      <c r="H696" s="222"/>
    </row>
    <row r="697" spans="5:8" s="164" customFormat="1" ht="12.75">
      <c r="E697" s="265"/>
      <c r="F697" s="480"/>
      <c r="G697" s="222"/>
      <c r="H697" s="222"/>
    </row>
    <row r="698" spans="5:8" s="164" customFormat="1" ht="12.75">
      <c r="E698" s="265"/>
      <c r="F698" s="480"/>
      <c r="G698" s="222"/>
      <c r="H698" s="222"/>
    </row>
    <row r="699" spans="5:8" s="164" customFormat="1" ht="12.75">
      <c r="E699" s="265"/>
      <c r="F699" s="480"/>
      <c r="G699" s="222"/>
      <c r="H699" s="222"/>
    </row>
    <row r="700" spans="5:8" s="164" customFormat="1" ht="12.75">
      <c r="E700" s="265"/>
      <c r="F700" s="480"/>
      <c r="G700" s="222"/>
      <c r="H700" s="222"/>
    </row>
    <row r="701" spans="5:8" s="164" customFormat="1" ht="12.75">
      <c r="E701" s="265"/>
      <c r="F701" s="480"/>
      <c r="G701" s="222"/>
      <c r="H701" s="222"/>
    </row>
    <row r="702" spans="5:8" s="164" customFormat="1" ht="12.75">
      <c r="E702" s="265"/>
      <c r="F702" s="480"/>
      <c r="G702" s="222"/>
      <c r="H702" s="222"/>
    </row>
    <row r="703" spans="5:8" s="164" customFormat="1" ht="12.75">
      <c r="E703" s="265"/>
      <c r="F703" s="480"/>
      <c r="G703" s="222"/>
      <c r="H703" s="222"/>
    </row>
    <row r="704" spans="5:8" s="164" customFormat="1" ht="12.75">
      <c r="E704" s="265"/>
      <c r="F704" s="480"/>
      <c r="G704" s="222"/>
      <c r="H704" s="222"/>
    </row>
    <row r="705" spans="5:8" s="164" customFormat="1" ht="12.75">
      <c r="E705" s="265"/>
      <c r="F705" s="480"/>
      <c r="G705" s="222"/>
      <c r="H705" s="222"/>
    </row>
    <row r="706" spans="5:8" s="164" customFormat="1" ht="12.75">
      <c r="E706" s="265"/>
      <c r="F706" s="480"/>
      <c r="G706" s="222"/>
      <c r="H706" s="222"/>
    </row>
    <row r="707" spans="5:8" s="164" customFormat="1" ht="12.75">
      <c r="E707" s="265"/>
      <c r="F707" s="480"/>
      <c r="G707" s="222"/>
      <c r="H707" s="222"/>
    </row>
    <row r="708" spans="5:8" s="164" customFormat="1" ht="12.75">
      <c r="E708" s="265"/>
      <c r="F708" s="480"/>
      <c r="G708" s="222"/>
      <c r="H708" s="222"/>
    </row>
    <row r="709" spans="5:8" s="164" customFormat="1" ht="12.75">
      <c r="E709" s="265"/>
      <c r="F709" s="480"/>
      <c r="G709" s="222"/>
      <c r="H709" s="222"/>
    </row>
    <row r="710" spans="5:8" s="164" customFormat="1" ht="12.75">
      <c r="E710" s="265"/>
      <c r="F710" s="480"/>
      <c r="G710" s="222"/>
      <c r="H710" s="222"/>
    </row>
    <row r="711" spans="5:8" s="164" customFormat="1" ht="12.75">
      <c r="E711" s="265"/>
      <c r="F711" s="480"/>
      <c r="G711" s="222"/>
      <c r="H711" s="222"/>
    </row>
    <row r="712" spans="5:8" s="164" customFormat="1" ht="12.75">
      <c r="E712" s="265"/>
      <c r="F712" s="480"/>
      <c r="G712" s="222"/>
      <c r="H712" s="222"/>
    </row>
    <row r="713" spans="5:8" s="164" customFormat="1" ht="12.75">
      <c r="E713" s="265"/>
      <c r="F713" s="480"/>
      <c r="G713" s="222"/>
      <c r="H713" s="222"/>
    </row>
    <row r="714" spans="5:8" s="164" customFormat="1" ht="12.75">
      <c r="E714" s="265"/>
      <c r="F714" s="480"/>
      <c r="G714" s="222"/>
      <c r="H714" s="222"/>
    </row>
    <row r="715" spans="5:8" s="164" customFormat="1" ht="12.75">
      <c r="E715" s="265"/>
      <c r="F715" s="480"/>
      <c r="G715" s="222"/>
      <c r="H715" s="222"/>
    </row>
    <row r="716" spans="5:8" s="164" customFormat="1" ht="12.75">
      <c r="E716" s="265"/>
      <c r="F716" s="480"/>
      <c r="G716" s="222"/>
      <c r="H716" s="222"/>
    </row>
    <row r="717" spans="5:8" s="164" customFormat="1" ht="12.75">
      <c r="E717" s="265"/>
      <c r="F717" s="480"/>
      <c r="G717" s="222"/>
      <c r="H717" s="222"/>
    </row>
    <row r="718" spans="5:8" s="164" customFormat="1" ht="12.75">
      <c r="E718" s="265"/>
      <c r="F718" s="480"/>
      <c r="G718" s="222"/>
      <c r="H718" s="222"/>
    </row>
    <row r="719" spans="5:8" s="164" customFormat="1" ht="12.75">
      <c r="E719" s="265"/>
      <c r="F719" s="480"/>
      <c r="G719" s="222"/>
      <c r="H719" s="222"/>
    </row>
    <row r="720" spans="5:8" s="164" customFormat="1" ht="12.75">
      <c r="E720" s="265"/>
      <c r="F720" s="480"/>
      <c r="G720" s="222"/>
      <c r="H720" s="222"/>
    </row>
    <row r="721" spans="5:8" s="164" customFormat="1" ht="12.75">
      <c r="E721" s="265"/>
      <c r="F721" s="480"/>
      <c r="G721" s="222"/>
      <c r="H721" s="222"/>
    </row>
    <row r="722" spans="5:8" s="164" customFormat="1" ht="12.75">
      <c r="E722" s="265"/>
      <c r="F722" s="480"/>
      <c r="G722" s="222"/>
      <c r="H722" s="222"/>
    </row>
    <row r="723" spans="5:8" s="164" customFormat="1" ht="12.75">
      <c r="E723" s="265"/>
      <c r="F723" s="480"/>
      <c r="G723" s="222"/>
      <c r="H723" s="222"/>
    </row>
    <row r="724" spans="5:8" s="164" customFormat="1" ht="12.75">
      <c r="E724" s="265"/>
      <c r="F724" s="480"/>
      <c r="G724" s="222"/>
      <c r="H724" s="222"/>
    </row>
    <row r="725" spans="5:8" s="164" customFormat="1" ht="12.75">
      <c r="E725" s="265"/>
      <c r="F725" s="480"/>
      <c r="G725" s="222"/>
      <c r="H725" s="222"/>
    </row>
    <row r="726" spans="5:8" s="164" customFormat="1" ht="12.75">
      <c r="E726" s="265"/>
      <c r="F726" s="480"/>
      <c r="G726" s="222"/>
      <c r="H726" s="222"/>
    </row>
    <row r="727" spans="5:8" s="164" customFormat="1" ht="12.75">
      <c r="E727" s="265"/>
      <c r="F727" s="480"/>
      <c r="G727" s="222"/>
      <c r="H727" s="222"/>
    </row>
    <row r="728" spans="5:8" s="164" customFormat="1" ht="12.75">
      <c r="E728" s="265"/>
      <c r="F728" s="480"/>
      <c r="G728" s="222"/>
      <c r="H728" s="222"/>
    </row>
    <row r="729" spans="5:8" s="164" customFormat="1" ht="12.75">
      <c r="E729" s="265"/>
      <c r="F729" s="480"/>
      <c r="G729" s="222"/>
      <c r="H729" s="222"/>
    </row>
    <row r="730" spans="5:8" s="164" customFormat="1" ht="12.75">
      <c r="E730" s="265"/>
      <c r="F730" s="480"/>
      <c r="G730" s="222"/>
      <c r="H730" s="222"/>
    </row>
    <row r="731" spans="5:8" s="164" customFormat="1" ht="12.75">
      <c r="E731" s="265"/>
      <c r="F731" s="480"/>
      <c r="G731" s="222"/>
      <c r="H731" s="222"/>
    </row>
    <row r="732" spans="5:8" s="164" customFormat="1" ht="12.75">
      <c r="E732" s="265"/>
      <c r="F732" s="480"/>
      <c r="G732" s="222"/>
      <c r="H732" s="222"/>
    </row>
    <row r="733" spans="5:8" s="164" customFormat="1" ht="12.75">
      <c r="E733" s="265"/>
      <c r="F733" s="480"/>
      <c r="G733" s="222"/>
      <c r="H733" s="222"/>
    </row>
    <row r="734" spans="5:8" s="164" customFormat="1" ht="12.75">
      <c r="E734" s="265"/>
      <c r="F734" s="480"/>
      <c r="G734" s="222"/>
      <c r="H734" s="222"/>
    </row>
    <row r="735" spans="5:8" s="164" customFormat="1" ht="12.75">
      <c r="E735" s="265"/>
      <c r="F735" s="480"/>
      <c r="G735" s="222"/>
      <c r="H735" s="222"/>
    </row>
    <row r="736" spans="5:8" s="164" customFormat="1" ht="12.75">
      <c r="E736" s="265"/>
      <c r="F736" s="480"/>
      <c r="G736" s="222"/>
      <c r="H736" s="222"/>
    </row>
    <row r="737" spans="5:8" s="164" customFormat="1" ht="12.75">
      <c r="E737" s="265"/>
      <c r="F737" s="480"/>
      <c r="G737" s="222"/>
      <c r="H737" s="222"/>
    </row>
    <row r="738" spans="5:8" s="164" customFormat="1" ht="12.75">
      <c r="E738" s="265"/>
      <c r="F738" s="480"/>
      <c r="G738" s="222"/>
      <c r="H738" s="222"/>
    </row>
    <row r="739" spans="5:8" s="164" customFormat="1" ht="12.75">
      <c r="E739" s="265"/>
      <c r="F739" s="480"/>
      <c r="G739" s="222"/>
      <c r="H739" s="222"/>
    </row>
    <row r="740" spans="5:8" s="164" customFormat="1" ht="12.75">
      <c r="E740" s="265"/>
      <c r="F740" s="480"/>
      <c r="G740" s="222"/>
      <c r="H740" s="222"/>
    </row>
    <row r="741" spans="5:8" s="164" customFormat="1" ht="12.75">
      <c r="E741" s="265"/>
      <c r="F741" s="480"/>
      <c r="G741" s="222"/>
      <c r="H741" s="222"/>
    </row>
    <row r="742" spans="5:8" s="164" customFormat="1" ht="12.75">
      <c r="E742" s="265"/>
      <c r="F742" s="480"/>
      <c r="G742" s="222"/>
      <c r="H742" s="222"/>
    </row>
    <row r="743" spans="5:8" s="164" customFormat="1" ht="12.75">
      <c r="E743" s="265"/>
      <c r="F743" s="480"/>
      <c r="G743" s="222"/>
      <c r="H743" s="222"/>
    </row>
    <row r="744" spans="5:8" s="164" customFormat="1" ht="12.75">
      <c r="E744" s="265"/>
      <c r="F744" s="480"/>
      <c r="G744" s="222"/>
      <c r="H744" s="222"/>
    </row>
    <row r="745" spans="5:8" s="164" customFormat="1" ht="12.75">
      <c r="E745" s="265"/>
      <c r="F745" s="480"/>
      <c r="G745" s="222"/>
      <c r="H745" s="222"/>
    </row>
    <row r="746" spans="5:8" s="164" customFormat="1" ht="12.75">
      <c r="E746" s="265"/>
      <c r="F746" s="480"/>
      <c r="G746" s="222"/>
      <c r="H746" s="222"/>
    </row>
    <row r="747" spans="5:8" s="164" customFormat="1" ht="12.75">
      <c r="E747" s="265"/>
      <c r="F747" s="480"/>
      <c r="G747" s="222"/>
      <c r="H747" s="222"/>
    </row>
    <row r="748" spans="5:8" s="164" customFormat="1" ht="12.75">
      <c r="E748" s="265"/>
      <c r="F748" s="480"/>
      <c r="G748" s="222"/>
      <c r="H748" s="222"/>
    </row>
    <row r="749" spans="5:8" s="164" customFormat="1" ht="12.75">
      <c r="E749" s="265"/>
      <c r="F749" s="480"/>
      <c r="G749" s="222"/>
      <c r="H749" s="222"/>
    </row>
    <row r="750" spans="5:8" s="164" customFormat="1" ht="12.75">
      <c r="E750" s="265"/>
      <c r="F750" s="480"/>
      <c r="G750" s="222"/>
      <c r="H750" s="222"/>
    </row>
    <row r="751" spans="5:8" s="164" customFormat="1" ht="12.75">
      <c r="E751" s="265"/>
      <c r="F751" s="480"/>
      <c r="G751" s="222"/>
      <c r="H751" s="222"/>
    </row>
    <row r="752" spans="5:8" s="164" customFormat="1" ht="12.75">
      <c r="E752" s="265"/>
      <c r="F752" s="480"/>
      <c r="G752" s="222"/>
      <c r="H752" s="222"/>
    </row>
    <row r="753" spans="5:8" s="164" customFormat="1" ht="12.75">
      <c r="E753" s="265"/>
      <c r="F753" s="480"/>
      <c r="G753" s="222"/>
      <c r="H753" s="222"/>
    </row>
    <row r="754" spans="5:8" s="164" customFormat="1" ht="12.75">
      <c r="E754" s="265"/>
      <c r="F754" s="480"/>
      <c r="G754" s="222"/>
      <c r="H754" s="222"/>
    </row>
    <row r="755" spans="5:8" s="164" customFormat="1" ht="12.75">
      <c r="E755" s="265"/>
      <c r="F755" s="480"/>
      <c r="G755" s="222"/>
      <c r="H755" s="222"/>
    </row>
    <row r="756" spans="5:8" s="164" customFormat="1" ht="12.75">
      <c r="E756" s="265"/>
      <c r="F756" s="480"/>
      <c r="G756" s="222"/>
      <c r="H756" s="222"/>
    </row>
    <row r="757" spans="5:8" s="164" customFormat="1" ht="12.75">
      <c r="E757" s="265"/>
      <c r="F757" s="480"/>
      <c r="G757" s="222"/>
      <c r="H757" s="222"/>
    </row>
    <row r="758" spans="5:8" s="164" customFormat="1" ht="12.75">
      <c r="E758" s="265"/>
      <c r="F758" s="480"/>
      <c r="G758" s="222"/>
      <c r="H758" s="222"/>
    </row>
    <row r="759" spans="5:8" s="164" customFormat="1" ht="12.75">
      <c r="E759" s="265"/>
      <c r="F759" s="480"/>
      <c r="G759" s="222"/>
      <c r="H759" s="222"/>
    </row>
    <row r="760" spans="5:8" s="164" customFormat="1" ht="12.75">
      <c r="E760" s="265"/>
      <c r="F760" s="480"/>
      <c r="G760" s="222"/>
      <c r="H760" s="222"/>
    </row>
    <row r="761" spans="5:8" s="164" customFormat="1" ht="12.75">
      <c r="E761" s="265"/>
      <c r="F761" s="480"/>
      <c r="G761" s="222"/>
      <c r="H761" s="222"/>
    </row>
    <row r="762" spans="5:8" s="164" customFormat="1" ht="12.75">
      <c r="E762" s="265"/>
      <c r="F762" s="480"/>
      <c r="G762" s="222"/>
      <c r="H762" s="222"/>
    </row>
    <row r="763" spans="5:8" s="164" customFormat="1" ht="12.75">
      <c r="E763" s="265"/>
      <c r="F763" s="480"/>
      <c r="G763" s="222"/>
      <c r="H763" s="222"/>
    </row>
    <row r="764" spans="5:8" s="164" customFormat="1" ht="12.75">
      <c r="E764" s="265"/>
      <c r="F764" s="480"/>
      <c r="G764" s="222"/>
      <c r="H764" s="222"/>
    </row>
    <row r="765" spans="5:8" s="164" customFormat="1" ht="12.75">
      <c r="E765" s="265"/>
      <c r="F765" s="480"/>
      <c r="G765" s="222"/>
      <c r="H765" s="222"/>
    </row>
    <row r="766" spans="5:8" s="164" customFormat="1" ht="12.75">
      <c r="E766" s="265"/>
      <c r="F766" s="480"/>
      <c r="G766" s="222"/>
      <c r="H766" s="222"/>
    </row>
    <row r="767" spans="5:8" s="164" customFormat="1" ht="12.75">
      <c r="E767" s="265"/>
      <c r="F767" s="480"/>
      <c r="G767" s="222"/>
      <c r="H767" s="222"/>
    </row>
    <row r="768" spans="5:8" s="164" customFormat="1" ht="12.75">
      <c r="E768" s="265"/>
      <c r="F768" s="480"/>
      <c r="G768" s="222"/>
      <c r="H768" s="222"/>
    </row>
    <row r="769" spans="5:8" s="164" customFormat="1" ht="12.75">
      <c r="E769" s="265"/>
      <c r="F769" s="480"/>
      <c r="G769" s="222"/>
      <c r="H769" s="222"/>
    </row>
    <row r="770" spans="5:8" s="164" customFormat="1" ht="12.75">
      <c r="E770" s="265"/>
      <c r="F770" s="480"/>
      <c r="G770" s="222"/>
      <c r="H770" s="222"/>
    </row>
    <row r="771" spans="5:8" s="164" customFormat="1" ht="12.75">
      <c r="E771" s="265"/>
      <c r="F771" s="480"/>
      <c r="G771" s="222"/>
      <c r="H771" s="222"/>
    </row>
    <row r="772" spans="5:8" s="164" customFormat="1" ht="12.75">
      <c r="E772" s="265"/>
      <c r="F772" s="480"/>
      <c r="G772" s="222"/>
      <c r="H772" s="222"/>
    </row>
    <row r="773" spans="5:8" s="164" customFormat="1" ht="12.75">
      <c r="E773" s="265"/>
      <c r="F773" s="480"/>
      <c r="G773" s="222"/>
      <c r="H773" s="222"/>
    </row>
    <row r="774" spans="5:8" s="164" customFormat="1" ht="12.75">
      <c r="E774" s="265"/>
      <c r="F774" s="480"/>
      <c r="G774" s="222"/>
      <c r="H774" s="222"/>
    </row>
    <row r="775" spans="5:8" s="164" customFormat="1" ht="12.75">
      <c r="E775" s="265"/>
      <c r="F775" s="480"/>
      <c r="G775" s="222"/>
      <c r="H775" s="222"/>
    </row>
    <row r="776" spans="5:8" s="164" customFormat="1" ht="12.75">
      <c r="E776" s="265"/>
      <c r="F776" s="480"/>
      <c r="G776" s="222"/>
      <c r="H776" s="222"/>
    </row>
    <row r="777" spans="5:8" s="164" customFormat="1" ht="12.75">
      <c r="E777" s="265"/>
      <c r="F777" s="480"/>
      <c r="G777" s="222"/>
      <c r="H777" s="222"/>
    </row>
    <row r="778" spans="5:8" s="164" customFormat="1" ht="12.75">
      <c r="E778" s="265"/>
      <c r="F778" s="480"/>
      <c r="G778" s="222"/>
      <c r="H778" s="222"/>
    </row>
    <row r="779" spans="5:8" s="164" customFormat="1" ht="12.75">
      <c r="E779" s="265"/>
      <c r="F779" s="480"/>
      <c r="G779" s="222"/>
      <c r="H779" s="222"/>
    </row>
    <row r="780" spans="5:8" s="164" customFormat="1" ht="12.75">
      <c r="E780" s="265"/>
      <c r="F780" s="480"/>
      <c r="G780" s="222"/>
      <c r="H780" s="222"/>
    </row>
    <row r="781" spans="5:8" s="164" customFormat="1" ht="12.75">
      <c r="E781" s="265"/>
      <c r="F781" s="480"/>
      <c r="G781" s="222"/>
      <c r="H781" s="222"/>
    </row>
    <row r="782" spans="5:8" s="164" customFormat="1" ht="12.75">
      <c r="E782" s="265"/>
      <c r="F782" s="480"/>
      <c r="G782" s="222"/>
      <c r="H782" s="222"/>
    </row>
    <row r="783" spans="5:8" s="164" customFormat="1" ht="12.75">
      <c r="E783" s="265"/>
      <c r="F783" s="480"/>
      <c r="G783" s="222"/>
      <c r="H783" s="222"/>
    </row>
    <row r="784" spans="5:8" s="164" customFormat="1" ht="12.75">
      <c r="E784" s="265"/>
      <c r="F784" s="480"/>
      <c r="G784" s="222"/>
      <c r="H784" s="222"/>
    </row>
    <row r="785" spans="5:8" s="164" customFormat="1" ht="12.75">
      <c r="E785" s="265"/>
      <c r="F785" s="480"/>
      <c r="G785" s="222"/>
      <c r="H785" s="222"/>
    </row>
    <row r="786" spans="5:8" s="164" customFormat="1" ht="12.75">
      <c r="E786" s="265"/>
      <c r="F786" s="480"/>
      <c r="G786" s="222"/>
      <c r="H786" s="222"/>
    </row>
    <row r="787" spans="5:8" s="164" customFormat="1" ht="12.75">
      <c r="E787" s="265"/>
      <c r="F787" s="480"/>
      <c r="G787" s="222"/>
      <c r="H787" s="222"/>
    </row>
    <row r="788" spans="5:8" s="164" customFormat="1" ht="12.75">
      <c r="E788" s="265"/>
      <c r="F788" s="480"/>
      <c r="G788" s="222"/>
      <c r="H788" s="222"/>
    </row>
    <row r="789" spans="5:8" s="164" customFormat="1" ht="12.75">
      <c r="E789" s="265"/>
      <c r="F789" s="480"/>
      <c r="G789" s="222"/>
      <c r="H789" s="222"/>
    </row>
    <row r="790" spans="5:8" s="164" customFormat="1" ht="12.75">
      <c r="E790" s="265"/>
      <c r="F790" s="480"/>
      <c r="G790" s="222"/>
      <c r="H790" s="222"/>
    </row>
    <row r="791" spans="5:8" s="164" customFormat="1" ht="12.75">
      <c r="E791" s="265"/>
      <c r="F791" s="480"/>
      <c r="G791" s="222"/>
      <c r="H791" s="222"/>
    </row>
    <row r="792" spans="5:8" s="164" customFormat="1" ht="12.75">
      <c r="E792" s="265"/>
      <c r="F792" s="480"/>
      <c r="G792" s="222"/>
      <c r="H792" s="222"/>
    </row>
    <row r="793" spans="5:8" s="164" customFormat="1" ht="12.75">
      <c r="E793" s="265"/>
      <c r="F793" s="480"/>
      <c r="G793" s="222"/>
      <c r="H793" s="222"/>
    </row>
    <row r="794" spans="5:8" s="164" customFormat="1" ht="12.75">
      <c r="E794" s="265"/>
      <c r="F794" s="480"/>
      <c r="G794" s="222"/>
      <c r="H794" s="222"/>
    </row>
    <row r="795" spans="5:8" s="164" customFormat="1" ht="12.75">
      <c r="E795" s="265"/>
      <c r="F795" s="480"/>
      <c r="G795" s="222"/>
      <c r="H795" s="222"/>
    </row>
    <row r="796" spans="5:8" s="164" customFormat="1" ht="12.75">
      <c r="E796" s="265"/>
      <c r="F796" s="480"/>
      <c r="G796" s="222"/>
      <c r="H796" s="222"/>
    </row>
    <row r="797" spans="5:8" s="164" customFormat="1" ht="12.75">
      <c r="E797" s="265"/>
      <c r="F797" s="480"/>
      <c r="G797" s="222"/>
      <c r="H797" s="222"/>
    </row>
    <row r="798" spans="5:8" s="164" customFormat="1" ht="12.75">
      <c r="E798" s="265"/>
      <c r="F798" s="480"/>
      <c r="G798" s="222"/>
      <c r="H798" s="222"/>
    </row>
    <row r="799" spans="5:8" s="164" customFormat="1" ht="12.75">
      <c r="E799" s="265"/>
      <c r="F799" s="480"/>
      <c r="G799" s="222"/>
      <c r="H799" s="222"/>
    </row>
    <row r="800" spans="5:8" s="164" customFormat="1" ht="12.75">
      <c r="E800" s="265"/>
      <c r="F800" s="480"/>
      <c r="G800" s="222"/>
      <c r="H800" s="222"/>
    </row>
    <row r="801" spans="5:8" s="164" customFormat="1" ht="12.75">
      <c r="E801" s="265"/>
      <c r="F801" s="480"/>
      <c r="G801" s="222"/>
      <c r="H801" s="222"/>
    </row>
    <row r="802" spans="5:8" s="164" customFormat="1" ht="12.75">
      <c r="E802" s="265"/>
      <c r="F802" s="480"/>
      <c r="G802" s="222"/>
      <c r="H802" s="222"/>
    </row>
    <row r="803" spans="5:8" s="164" customFormat="1" ht="12.75">
      <c r="E803" s="265"/>
      <c r="F803" s="480"/>
      <c r="G803" s="222"/>
      <c r="H803" s="222"/>
    </row>
    <row r="804" spans="5:8" s="164" customFormat="1" ht="12.75">
      <c r="E804" s="265"/>
      <c r="F804" s="480"/>
      <c r="G804" s="222"/>
      <c r="H804" s="222"/>
    </row>
    <row r="805" spans="5:8" s="164" customFormat="1" ht="12.75">
      <c r="E805" s="265"/>
      <c r="F805" s="480"/>
      <c r="G805" s="222"/>
      <c r="H805" s="222"/>
    </row>
    <row r="806" spans="5:8" s="164" customFormat="1" ht="12.75">
      <c r="E806" s="265"/>
      <c r="F806" s="480"/>
      <c r="G806" s="222"/>
      <c r="H806" s="222"/>
    </row>
    <row r="807" spans="5:8" s="164" customFormat="1" ht="12.75">
      <c r="E807" s="265"/>
      <c r="F807" s="480"/>
      <c r="G807" s="222"/>
      <c r="H807" s="222"/>
    </row>
    <row r="808" spans="5:8" s="164" customFormat="1" ht="12.75">
      <c r="E808" s="265"/>
      <c r="F808" s="480"/>
      <c r="G808" s="222"/>
      <c r="H808" s="222"/>
    </row>
    <row r="809" spans="5:8" s="164" customFormat="1" ht="12.75">
      <c r="E809" s="265"/>
      <c r="F809" s="480"/>
      <c r="G809" s="222"/>
      <c r="H809" s="222"/>
    </row>
    <row r="810" spans="5:8" s="164" customFormat="1" ht="12.75">
      <c r="E810" s="265"/>
      <c r="F810" s="480"/>
      <c r="G810" s="222"/>
      <c r="H810" s="222"/>
    </row>
    <row r="811" spans="5:8" s="164" customFormat="1" ht="12.75">
      <c r="E811" s="265"/>
      <c r="F811" s="480"/>
      <c r="G811" s="222"/>
      <c r="H811" s="222"/>
    </row>
    <row r="812" spans="5:8" s="164" customFormat="1" ht="12.75">
      <c r="E812" s="265"/>
      <c r="F812" s="480"/>
      <c r="G812" s="222"/>
      <c r="H812" s="222"/>
    </row>
    <row r="813" spans="5:8" s="164" customFormat="1" ht="12.75">
      <c r="E813" s="265"/>
      <c r="F813" s="480"/>
      <c r="G813" s="222"/>
      <c r="H813" s="222"/>
    </row>
    <row r="814" spans="5:8" s="164" customFormat="1" ht="12.75">
      <c r="E814" s="265"/>
      <c r="F814" s="480"/>
      <c r="G814" s="222"/>
      <c r="H814" s="222"/>
    </row>
    <row r="815" spans="5:8" s="164" customFormat="1" ht="12.75">
      <c r="E815" s="265"/>
      <c r="F815" s="480"/>
      <c r="G815" s="222"/>
      <c r="H815" s="222"/>
    </row>
    <row r="816" spans="5:8" s="164" customFormat="1" ht="12.75">
      <c r="E816" s="265"/>
      <c r="F816" s="480"/>
      <c r="G816" s="222"/>
      <c r="H816" s="222"/>
    </row>
    <row r="817" spans="5:8" s="164" customFormat="1" ht="12.75">
      <c r="E817" s="265"/>
      <c r="F817" s="480"/>
      <c r="G817" s="222"/>
      <c r="H817" s="222"/>
    </row>
    <row r="818" spans="5:8" s="164" customFormat="1" ht="12.75">
      <c r="E818" s="265"/>
      <c r="F818" s="480"/>
      <c r="G818" s="222"/>
      <c r="H818" s="222"/>
    </row>
    <row r="819" spans="5:8" s="164" customFormat="1" ht="12.75">
      <c r="E819" s="265"/>
      <c r="F819" s="480"/>
      <c r="G819" s="222"/>
      <c r="H819" s="222"/>
    </row>
    <row r="820" spans="5:8" s="164" customFormat="1" ht="12.75">
      <c r="E820" s="265"/>
      <c r="F820" s="480"/>
      <c r="G820" s="222"/>
      <c r="H820" s="222"/>
    </row>
    <row r="821" spans="5:8" s="164" customFormat="1" ht="12.75">
      <c r="E821" s="265"/>
      <c r="F821" s="480"/>
      <c r="G821" s="222"/>
      <c r="H821" s="222"/>
    </row>
    <row r="822" spans="5:8" s="164" customFormat="1" ht="12.75">
      <c r="E822" s="265"/>
      <c r="F822" s="480"/>
      <c r="G822" s="222"/>
      <c r="H822" s="222"/>
    </row>
    <row r="823" spans="5:8" s="164" customFormat="1" ht="12.75">
      <c r="E823" s="265"/>
      <c r="F823" s="480"/>
      <c r="G823" s="222"/>
      <c r="H823" s="222"/>
    </row>
    <row r="824" spans="5:8" s="164" customFormat="1" ht="12.75">
      <c r="E824" s="265"/>
      <c r="F824" s="480"/>
      <c r="G824" s="222"/>
      <c r="H824" s="222"/>
    </row>
    <row r="825" spans="5:8" s="164" customFormat="1" ht="12.75">
      <c r="E825" s="265"/>
      <c r="F825" s="480"/>
      <c r="G825" s="222"/>
      <c r="H825" s="222"/>
    </row>
    <row r="826" spans="5:8" s="164" customFormat="1" ht="12.75">
      <c r="E826" s="265"/>
      <c r="F826" s="480"/>
      <c r="G826" s="222"/>
      <c r="H826" s="222"/>
    </row>
    <row r="827" spans="5:8" s="164" customFormat="1" ht="12.75">
      <c r="E827" s="265"/>
      <c r="F827" s="480"/>
      <c r="G827" s="222"/>
      <c r="H827" s="222"/>
    </row>
    <row r="828" spans="5:8" s="164" customFormat="1" ht="12.75">
      <c r="E828" s="265"/>
      <c r="F828" s="480"/>
      <c r="G828" s="222"/>
      <c r="H828" s="222"/>
    </row>
    <row r="829" spans="5:8" s="164" customFormat="1" ht="12.75">
      <c r="E829" s="265"/>
      <c r="F829" s="480"/>
      <c r="G829" s="222"/>
      <c r="H829" s="222"/>
    </row>
    <row r="830" spans="5:8" s="164" customFormat="1" ht="12.75">
      <c r="E830" s="265"/>
      <c r="F830" s="480"/>
      <c r="G830" s="222"/>
      <c r="H830" s="222"/>
    </row>
    <row r="831" spans="5:8" s="164" customFormat="1" ht="12.75">
      <c r="E831" s="265"/>
      <c r="F831" s="480"/>
      <c r="G831" s="222"/>
      <c r="H831" s="222"/>
    </row>
    <row r="832" spans="5:8" s="164" customFormat="1" ht="12.75">
      <c r="E832" s="265"/>
      <c r="F832" s="480"/>
      <c r="G832" s="222"/>
      <c r="H832" s="222"/>
    </row>
    <row r="833" spans="5:8" s="164" customFormat="1" ht="12.75">
      <c r="E833" s="265"/>
      <c r="F833" s="480"/>
      <c r="G833" s="222"/>
      <c r="H833" s="222"/>
    </row>
    <row r="834" spans="5:8" s="164" customFormat="1" ht="12.75">
      <c r="E834" s="265"/>
      <c r="F834" s="480"/>
      <c r="G834" s="222"/>
      <c r="H834" s="222"/>
    </row>
    <row r="835" spans="5:8" s="164" customFormat="1" ht="12.75">
      <c r="E835" s="265"/>
      <c r="F835" s="480"/>
      <c r="G835" s="222"/>
      <c r="H835" s="222"/>
    </row>
    <row r="836" spans="5:8" s="164" customFormat="1" ht="12.75">
      <c r="E836" s="265"/>
      <c r="F836" s="480"/>
      <c r="G836" s="222"/>
      <c r="H836" s="222"/>
    </row>
    <row r="837" spans="5:8" s="164" customFormat="1" ht="12.75">
      <c r="E837" s="265"/>
      <c r="F837" s="480"/>
      <c r="G837" s="222"/>
      <c r="H837" s="222"/>
    </row>
    <row r="838" spans="5:8" s="164" customFormat="1" ht="12.75">
      <c r="E838" s="265"/>
      <c r="F838" s="480"/>
      <c r="G838" s="222"/>
      <c r="H838" s="222"/>
    </row>
    <row r="839" spans="5:8" s="164" customFormat="1" ht="12.75">
      <c r="E839" s="265"/>
      <c r="F839" s="480"/>
      <c r="G839" s="222"/>
      <c r="H839" s="222"/>
    </row>
    <row r="840" spans="5:8" s="164" customFormat="1" ht="12.75">
      <c r="E840" s="265"/>
      <c r="F840" s="480"/>
      <c r="G840" s="222"/>
      <c r="H840" s="222"/>
    </row>
    <row r="841" spans="5:8" s="164" customFormat="1" ht="12.75">
      <c r="E841" s="265"/>
      <c r="F841" s="480"/>
      <c r="G841" s="222"/>
      <c r="H841" s="222"/>
    </row>
    <row r="842" spans="5:8" s="164" customFormat="1" ht="12.75">
      <c r="E842" s="265"/>
      <c r="F842" s="480"/>
      <c r="G842" s="222"/>
      <c r="H842" s="222"/>
    </row>
    <row r="843" spans="5:8" s="164" customFormat="1" ht="12.75">
      <c r="E843" s="265"/>
      <c r="F843" s="480"/>
      <c r="G843" s="222"/>
      <c r="H843" s="222"/>
    </row>
    <row r="844" spans="5:8" s="164" customFormat="1" ht="12.75">
      <c r="E844" s="265"/>
      <c r="F844" s="480"/>
      <c r="G844" s="222"/>
      <c r="H844" s="222"/>
    </row>
    <row r="845" spans="5:8" s="164" customFormat="1" ht="12.75">
      <c r="E845" s="265"/>
      <c r="F845" s="480"/>
      <c r="G845" s="222"/>
      <c r="H845" s="222"/>
    </row>
    <row r="846" spans="5:8" s="164" customFormat="1" ht="12.75">
      <c r="E846" s="265"/>
      <c r="F846" s="480"/>
      <c r="G846" s="222"/>
      <c r="H846" s="222"/>
    </row>
    <row r="847" spans="5:8" s="164" customFormat="1" ht="12.75">
      <c r="E847" s="265"/>
      <c r="F847" s="480"/>
      <c r="G847" s="222"/>
      <c r="H847" s="222"/>
    </row>
    <row r="848" spans="5:8" s="164" customFormat="1" ht="12.75">
      <c r="E848" s="265"/>
      <c r="F848" s="480"/>
      <c r="G848" s="222"/>
      <c r="H848" s="222"/>
    </row>
    <row r="849" spans="5:8" s="164" customFormat="1" ht="12.75">
      <c r="E849" s="265"/>
      <c r="F849" s="480"/>
      <c r="G849" s="222"/>
      <c r="H849" s="222"/>
    </row>
    <row r="850" spans="5:8" s="164" customFormat="1" ht="12.75">
      <c r="E850" s="265"/>
      <c r="F850" s="480"/>
      <c r="G850" s="222"/>
      <c r="H850" s="222"/>
    </row>
    <row r="851" spans="5:8" s="164" customFormat="1" ht="12.75">
      <c r="E851" s="265"/>
      <c r="F851" s="480"/>
      <c r="G851" s="222"/>
      <c r="H851" s="222"/>
    </row>
    <row r="852" spans="5:8" s="164" customFormat="1" ht="12.75">
      <c r="E852" s="265"/>
      <c r="F852" s="480"/>
      <c r="G852" s="222"/>
      <c r="H852" s="222"/>
    </row>
    <row r="853" spans="5:8" s="164" customFormat="1" ht="12.75">
      <c r="E853" s="265"/>
      <c r="F853" s="480"/>
      <c r="G853" s="222"/>
      <c r="H853" s="222"/>
    </row>
    <row r="854" spans="5:8" s="164" customFormat="1" ht="12.75">
      <c r="E854" s="265"/>
      <c r="F854" s="480"/>
      <c r="G854" s="222"/>
      <c r="H854" s="222"/>
    </row>
    <row r="855" spans="5:8" s="164" customFormat="1" ht="12.75">
      <c r="E855" s="265"/>
      <c r="F855" s="480"/>
      <c r="G855" s="222"/>
      <c r="H855" s="222"/>
    </row>
    <row r="856" spans="5:8" s="164" customFormat="1" ht="12.75">
      <c r="E856" s="265"/>
      <c r="F856" s="480"/>
      <c r="G856" s="222"/>
      <c r="H856" s="222"/>
    </row>
    <row r="857" spans="5:8" s="164" customFormat="1" ht="12.75">
      <c r="E857" s="265"/>
      <c r="F857" s="480"/>
      <c r="G857" s="222"/>
      <c r="H857" s="222"/>
    </row>
    <row r="858" spans="5:8" s="164" customFormat="1" ht="12.75">
      <c r="E858" s="265"/>
      <c r="F858" s="480"/>
      <c r="G858" s="222"/>
      <c r="H858" s="222"/>
    </row>
    <row r="859" spans="5:8" s="164" customFormat="1" ht="12.75">
      <c r="E859" s="265"/>
      <c r="F859" s="480"/>
      <c r="G859" s="222"/>
      <c r="H859" s="222"/>
    </row>
    <row r="860" spans="5:8" s="164" customFormat="1" ht="12.75">
      <c r="E860" s="265"/>
      <c r="F860" s="480"/>
      <c r="G860" s="222"/>
      <c r="H860" s="222"/>
    </row>
    <row r="861" spans="5:8" s="164" customFormat="1" ht="12.75">
      <c r="E861" s="265"/>
      <c r="F861" s="480"/>
      <c r="G861" s="222"/>
      <c r="H861" s="222"/>
    </row>
    <row r="862" spans="5:8" s="164" customFormat="1" ht="12.75">
      <c r="E862" s="265"/>
      <c r="F862" s="480"/>
      <c r="G862" s="222"/>
      <c r="H862" s="222"/>
    </row>
    <row r="863" spans="5:8" s="164" customFormat="1" ht="12.75">
      <c r="E863" s="265"/>
      <c r="F863" s="480"/>
      <c r="G863" s="222"/>
      <c r="H863" s="222"/>
    </row>
    <row r="864" spans="5:8" s="164" customFormat="1" ht="12.75">
      <c r="E864" s="265"/>
      <c r="F864" s="480"/>
      <c r="G864" s="222"/>
      <c r="H864" s="222"/>
    </row>
    <row r="865" spans="5:8" s="164" customFormat="1" ht="12.75">
      <c r="E865" s="265"/>
      <c r="F865" s="480"/>
      <c r="G865" s="222"/>
      <c r="H865" s="222"/>
    </row>
    <row r="866" spans="5:8" s="164" customFormat="1" ht="12.75">
      <c r="E866" s="265"/>
      <c r="F866" s="480"/>
      <c r="G866" s="222"/>
      <c r="H866" s="222"/>
    </row>
    <row r="867" spans="5:8" s="164" customFormat="1" ht="12.75">
      <c r="E867" s="265"/>
      <c r="F867" s="480"/>
      <c r="G867" s="222"/>
      <c r="H867" s="222"/>
    </row>
    <row r="868" spans="5:8" s="164" customFormat="1" ht="12.75">
      <c r="E868" s="265"/>
      <c r="F868" s="480"/>
      <c r="G868" s="222"/>
      <c r="H868" s="222"/>
    </row>
    <row r="869" spans="5:8" s="164" customFormat="1" ht="12.75">
      <c r="E869" s="265"/>
      <c r="F869" s="480"/>
      <c r="G869" s="222"/>
      <c r="H869" s="222"/>
    </row>
    <row r="870" spans="5:8" s="164" customFormat="1" ht="12.75">
      <c r="E870" s="265"/>
      <c r="F870" s="480"/>
      <c r="G870" s="222"/>
      <c r="H870" s="222"/>
    </row>
    <row r="871" spans="5:8" s="164" customFormat="1" ht="12.75">
      <c r="E871" s="265"/>
      <c r="F871" s="480"/>
      <c r="G871" s="222"/>
      <c r="H871" s="222"/>
    </row>
    <row r="872" spans="5:8" s="164" customFormat="1" ht="12.75">
      <c r="E872" s="265"/>
      <c r="F872" s="480"/>
      <c r="G872" s="222"/>
      <c r="H872" s="222"/>
    </row>
    <row r="873" spans="5:8" s="164" customFormat="1" ht="12.75">
      <c r="E873" s="265"/>
      <c r="F873" s="480"/>
      <c r="G873" s="222"/>
      <c r="H873" s="222"/>
    </row>
    <row r="874" spans="5:8" s="164" customFormat="1" ht="12.75">
      <c r="E874" s="265"/>
      <c r="F874" s="480"/>
      <c r="G874" s="222"/>
      <c r="H874" s="222"/>
    </row>
    <row r="875" spans="5:8" s="164" customFormat="1" ht="12.75">
      <c r="E875" s="265"/>
      <c r="F875" s="480"/>
      <c r="G875" s="222"/>
      <c r="H875" s="222"/>
    </row>
    <row r="876" spans="5:8" s="164" customFormat="1" ht="12.75">
      <c r="E876" s="265"/>
      <c r="F876" s="480"/>
      <c r="G876" s="222"/>
      <c r="H876" s="222"/>
    </row>
    <row r="877" spans="5:8" s="164" customFormat="1" ht="12.75">
      <c r="E877" s="265"/>
      <c r="F877" s="480"/>
      <c r="G877" s="222"/>
      <c r="H877" s="222"/>
    </row>
    <row r="878" spans="5:8" s="164" customFormat="1" ht="12.75">
      <c r="E878" s="265"/>
      <c r="F878" s="480"/>
      <c r="G878" s="222"/>
      <c r="H878" s="222"/>
    </row>
    <row r="879" spans="5:8" s="164" customFormat="1" ht="12.75">
      <c r="E879" s="265"/>
      <c r="F879" s="480"/>
      <c r="G879" s="222"/>
      <c r="H879" s="222"/>
    </row>
    <row r="880" spans="5:8" s="164" customFormat="1" ht="12.75">
      <c r="E880" s="265"/>
      <c r="F880" s="480"/>
      <c r="G880" s="222"/>
      <c r="H880" s="222"/>
    </row>
    <row r="881" spans="5:8" s="164" customFormat="1" ht="12.75">
      <c r="E881" s="265"/>
      <c r="F881" s="480"/>
      <c r="G881" s="222"/>
      <c r="H881" s="222"/>
    </row>
    <row r="882" spans="5:8" s="164" customFormat="1" ht="12.75">
      <c r="E882" s="265"/>
      <c r="F882" s="480"/>
      <c r="G882" s="222"/>
      <c r="H882" s="222"/>
    </row>
    <row r="883" spans="5:8" s="164" customFormat="1" ht="12.75">
      <c r="E883" s="265"/>
      <c r="F883" s="480"/>
      <c r="G883" s="222"/>
      <c r="H883" s="222"/>
    </row>
    <row r="884" spans="5:8" s="164" customFormat="1" ht="12.75">
      <c r="E884" s="265"/>
      <c r="F884" s="480"/>
      <c r="G884" s="222"/>
      <c r="H884" s="222"/>
    </row>
    <row r="885" spans="5:8" s="164" customFormat="1" ht="12.75">
      <c r="E885" s="265"/>
      <c r="F885" s="480"/>
      <c r="G885" s="222"/>
      <c r="H885" s="222"/>
    </row>
    <row r="886" spans="5:8" s="164" customFormat="1" ht="12.75">
      <c r="E886" s="265"/>
      <c r="F886" s="480"/>
      <c r="G886" s="222"/>
      <c r="H886" s="222"/>
    </row>
    <row r="887" spans="5:8" s="164" customFormat="1" ht="12.75">
      <c r="E887" s="265"/>
      <c r="F887" s="480"/>
      <c r="G887" s="222"/>
      <c r="H887" s="222"/>
    </row>
    <row r="888" spans="5:8" s="164" customFormat="1" ht="12.75">
      <c r="E888" s="265"/>
      <c r="F888" s="480"/>
      <c r="G888" s="222"/>
      <c r="H888" s="222"/>
    </row>
    <row r="889" spans="5:8" s="164" customFormat="1" ht="12.75">
      <c r="E889" s="265"/>
      <c r="F889" s="480"/>
      <c r="G889" s="222"/>
      <c r="H889" s="222"/>
    </row>
    <row r="890" spans="5:8" s="164" customFormat="1" ht="12.75">
      <c r="E890" s="265"/>
      <c r="F890" s="480"/>
      <c r="G890" s="222"/>
      <c r="H890" s="222"/>
    </row>
    <row r="891" spans="5:8" s="164" customFormat="1" ht="12.75">
      <c r="E891" s="265"/>
      <c r="F891" s="480"/>
      <c r="G891" s="222"/>
      <c r="H891" s="222"/>
    </row>
    <row r="892" spans="5:8" s="164" customFormat="1" ht="12.75">
      <c r="E892" s="265"/>
      <c r="F892" s="480"/>
      <c r="G892" s="222"/>
      <c r="H892" s="222"/>
    </row>
    <row r="893" spans="5:8" s="164" customFormat="1" ht="12.75">
      <c r="E893" s="265"/>
      <c r="F893" s="480"/>
      <c r="G893" s="222"/>
      <c r="H893" s="222"/>
    </row>
    <row r="894" spans="5:8" s="164" customFormat="1" ht="12.75">
      <c r="E894" s="265"/>
      <c r="F894" s="480"/>
      <c r="G894" s="222"/>
      <c r="H894" s="222"/>
    </row>
    <row r="895" spans="5:8" s="164" customFormat="1" ht="12.75">
      <c r="E895" s="265"/>
      <c r="F895" s="480"/>
      <c r="G895" s="222"/>
      <c r="H895" s="222"/>
    </row>
    <row r="896" spans="5:8" s="164" customFormat="1" ht="12.75">
      <c r="E896" s="265"/>
      <c r="F896" s="480"/>
      <c r="G896" s="222"/>
      <c r="H896" s="222"/>
    </row>
    <row r="897" spans="5:8" s="164" customFormat="1" ht="12.75">
      <c r="E897" s="265"/>
      <c r="F897" s="480"/>
      <c r="G897" s="222"/>
      <c r="H897" s="222"/>
    </row>
    <row r="898" spans="5:8" s="164" customFormat="1" ht="12.75">
      <c r="E898" s="265"/>
      <c r="F898" s="480"/>
      <c r="G898" s="222"/>
      <c r="H898" s="222"/>
    </row>
    <row r="899" spans="5:8" s="164" customFormat="1" ht="12.75">
      <c r="E899" s="265"/>
      <c r="F899" s="480"/>
      <c r="G899" s="222"/>
      <c r="H899" s="222"/>
    </row>
    <row r="900" spans="5:8" s="164" customFormat="1" ht="12.75">
      <c r="E900" s="265"/>
      <c r="F900" s="480"/>
      <c r="G900" s="222"/>
      <c r="H900" s="222"/>
    </row>
    <row r="901" spans="5:8" s="164" customFormat="1" ht="12.75">
      <c r="E901" s="265"/>
      <c r="F901" s="480"/>
      <c r="G901" s="222"/>
      <c r="H901" s="222"/>
    </row>
    <row r="902" spans="5:8" s="164" customFormat="1" ht="12.75">
      <c r="E902" s="265"/>
      <c r="F902" s="480"/>
      <c r="G902" s="222"/>
      <c r="H902" s="222"/>
    </row>
    <row r="903" spans="5:8" s="164" customFormat="1" ht="12.75">
      <c r="E903" s="265"/>
      <c r="F903" s="480"/>
      <c r="G903" s="222"/>
      <c r="H903" s="222"/>
    </row>
    <row r="904" spans="5:8" s="164" customFormat="1" ht="12.75">
      <c r="E904" s="265"/>
      <c r="F904" s="480"/>
      <c r="G904" s="222"/>
      <c r="H904" s="222"/>
    </row>
    <row r="905" spans="5:8" s="164" customFormat="1" ht="12.75">
      <c r="E905" s="265"/>
      <c r="F905" s="480"/>
      <c r="G905" s="222"/>
      <c r="H905" s="222"/>
    </row>
    <row r="906" spans="5:8" s="164" customFormat="1" ht="12.75">
      <c r="E906" s="265"/>
      <c r="F906" s="480"/>
      <c r="G906" s="222"/>
      <c r="H906" s="222"/>
    </row>
    <row r="907" spans="5:8" s="164" customFormat="1" ht="12.75">
      <c r="E907" s="265"/>
      <c r="F907" s="480"/>
      <c r="G907" s="222"/>
      <c r="H907" s="222"/>
    </row>
    <row r="908" spans="5:8" s="164" customFormat="1" ht="12.75">
      <c r="E908" s="265"/>
      <c r="F908" s="480"/>
      <c r="G908" s="222"/>
      <c r="H908" s="222"/>
    </row>
    <row r="909" spans="5:8" s="164" customFormat="1" ht="12.75">
      <c r="E909" s="265"/>
      <c r="F909" s="480"/>
      <c r="G909" s="222"/>
      <c r="H909" s="222"/>
    </row>
    <row r="910" spans="5:8" s="164" customFormat="1" ht="12.75">
      <c r="E910" s="265"/>
      <c r="F910" s="480"/>
      <c r="G910" s="222"/>
      <c r="H910" s="222"/>
    </row>
    <row r="911" spans="5:8" s="164" customFormat="1" ht="12.75">
      <c r="E911" s="265"/>
      <c r="F911" s="480"/>
      <c r="G911" s="222"/>
      <c r="H911" s="222"/>
    </row>
    <row r="912" spans="5:8" s="164" customFormat="1" ht="12.75">
      <c r="E912" s="265"/>
      <c r="F912" s="480"/>
      <c r="G912" s="222"/>
      <c r="H912" s="222"/>
    </row>
    <row r="913" spans="5:8" s="164" customFormat="1" ht="12.75">
      <c r="E913" s="265"/>
      <c r="F913" s="480"/>
      <c r="G913" s="222"/>
      <c r="H913" s="222"/>
    </row>
    <row r="914" spans="5:8" s="164" customFormat="1" ht="12.75">
      <c r="E914" s="265"/>
      <c r="F914" s="480"/>
      <c r="G914" s="222"/>
      <c r="H914" s="222"/>
    </row>
    <row r="915" spans="5:8" s="164" customFormat="1" ht="12.75">
      <c r="E915" s="265"/>
      <c r="F915" s="480"/>
      <c r="G915" s="222"/>
      <c r="H915" s="222"/>
    </row>
    <row r="916" spans="5:8" s="164" customFormat="1" ht="12.75">
      <c r="E916" s="265"/>
      <c r="F916" s="480"/>
      <c r="G916" s="222"/>
      <c r="H916" s="222"/>
    </row>
    <row r="917" spans="5:8" s="164" customFormat="1" ht="12.75">
      <c r="E917" s="265"/>
      <c r="F917" s="480"/>
      <c r="G917" s="222"/>
      <c r="H917" s="222"/>
    </row>
    <row r="918" spans="5:8" s="164" customFormat="1" ht="12.75">
      <c r="E918" s="265"/>
      <c r="F918" s="480"/>
      <c r="G918" s="222"/>
      <c r="H918" s="222"/>
    </row>
    <row r="919" spans="5:8" s="164" customFormat="1" ht="12.75">
      <c r="E919" s="265"/>
      <c r="F919" s="480"/>
      <c r="G919" s="222"/>
      <c r="H919" s="222"/>
    </row>
    <row r="920" spans="5:8" s="164" customFormat="1" ht="12.75">
      <c r="E920" s="265"/>
      <c r="F920" s="480"/>
      <c r="G920" s="222"/>
      <c r="H920" s="222"/>
    </row>
    <row r="921" spans="5:8" s="164" customFormat="1" ht="12.75">
      <c r="E921" s="265"/>
      <c r="F921" s="480"/>
      <c r="G921" s="222"/>
      <c r="H921" s="222"/>
    </row>
    <row r="922" spans="5:8" s="164" customFormat="1" ht="12.75">
      <c r="E922" s="265"/>
      <c r="F922" s="480"/>
      <c r="G922" s="222"/>
      <c r="H922" s="222"/>
    </row>
    <row r="923" spans="5:8" s="164" customFormat="1" ht="12.75">
      <c r="E923" s="265"/>
      <c r="F923" s="480"/>
      <c r="G923" s="222"/>
      <c r="H923" s="222"/>
    </row>
    <row r="924" spans="5:8" s="164" customFormat="1" ht="12.75">
      <c r="E924" s="265"/>
      <c r="F924" s="480"/>
      <c r="G924" s="222"/>
      <c r="H924" s="222"/>
    </row>
    <row r="925" spans="5:8" s="164" customFormat="1" ht="12.75">
      <c r="E925" s="265"/>
      <c r="F925" s="480"/>
      <c r="G925" s="222"/>
      <c r="H925" s="222"/>
    </row>
    <row r="926" spans="5:8" s="164" customFormat="1" ht="12.75">
      <c r="E926" s="265"/>
      <c r="F926" s="480"/>
      <c r="G926" s="222"/>
      <c r="H926" s="222"/>
    </row>
    <row r="927" spans="5:8" s="164" customFormat="1" ht="12.75">
      <c r="E927" s="265"/>
      <c r="F927" s="480"/>
      <c r="G927" s="222"/>
      <c r="H927" s="222"/>
    </row>
    <row r="928" spans="5:8" s="164" customFormat="1" ht="12.75">
      <c r="E928" s="265"/>
      <c r="F928" s="480"/>
      <c r="G928" s="222"/>
      <c r="H928" s="222"/>
    </row>
    <row r="929" spans="5:8" s="164" customFormat="1" ht="12.75">
      <c r="E929" s="265"/>
      <c r="F929" s="480"/>
      <c r="G929" s="222"/>
      <c r="H929" s="222"/>
    </row>
    <row r="930" spans="5:8" s="164" customFormat="1" ht="12.75">
      <c r="E930" s="265"/>
      <c r="F930" s="480"/>
      <c r="G930" s="222"/>
      <c r="H930" s="222"/>
    </row>
    <row r="931" spans="5:8" s="164" customFormat="1" ht="12.75">
      <c r="E931" s="265"/>
      <c r="F931" s="480"/>
      <c r="G931" s="222"/>
      <c r="H931" s="222"/>
    </row>
    <row r="932" spans="5:8" s="164" customFormat="1" ht="12.75">
      <c r="E932" s="265"/>
      <c r="F932" s="480"/>
      <c r="G932" s="222"/>
      <c r="H932" s="222"/>
    </row>
    <row r="933" spans="5:8" s="164" customFormat="1" ht="12.75">
      <c r="E933" s="265"/>
      <c r="F933" s="480"/>
      <c r="G933" s="222"/>
      <c r="H933" s="222"/>
    </row>
    <row r="934" spans="5:8" s="164" customFormat="1" ht="12.75">
      <c r="E934" s="265"/>
      <c r="F934" s="480"/>
      <c r="G934" s="222"/>
      <c r="H934" s="222"/>
    </row>
    <row r="935" spans="5:8" s="164" customFormat="1" ht="12.75">
      <c r="E935" s="265"/>
      <c r="F935" s="480"/>
      <c r="G935" s="222"/>
      <c r="H935" s="222"/>
    </row>
    <row r="936" spans="5:8" s="164" customFormat="1" ht="12.75">
      <c r="E936" s="265"/>
      <c r="F936" s="480"/>
      <c r="G936" s="222"/>
      <c r="H936" s="222"/>
    </row>
    <row r="937" spans="5:8" s="164" customFormat="1" ht="12.75">
      <c r="E937" s="265"/>
      <c r="F937" s="480"/>
      <c r="G937" s="222"/>
      <c r="H937" s="222"/>
    </row>
    <row r="938" spans="5:8" s="164" customFormat="1" ht="12.75">
      <c r="E938" s="265"/>
      <c r="F938" s="480"/>
      <c r="G938" s="222"/>
      <c r="H938" s="222"/>
    </row>
    <row r="939" spans="5:8" s="164" customFormat="1" ht="12.75">
      <c r="E939" s="265"/>
      <c r="F939" s="480"/>
      <c r="G939" s="222"/>
      <c r="H939" s="222"/>
    </row>
    <row r="940" spans="5:8" s="164" customFormat="1" ht="12.75">
      <c r="E940" s="265"/>
      <c r="F940" s="480"/>
      <c r="G940" s="222"/>
      <c r="H940" s="222"/>
    </row>
    <row r="941" spans="5:8" s="164" customFormat="1" ht="12.75">
      <c r="E941" s="265"/>
      <c r="F941" s="480"/>
      <c r="G941" s="222"/>
      <c r="H941" s="222"/>
    </row>
    <row r="942" spans="5:8" s="164" customFormat="1" ht="12.75">
      <c r="E942" s="265"/>
      <c r="F942" s="480"/>
      <c r="G942" s="222"/>
      <c r="H942" s="222"/>
    </row>
    <row r="943" spans="5:8" s="164" customFormat="1" ht="12.75">
      <c r="E943" s="265"/>
      <c r="F943" s="480"/>
      <c r="G943" s="222"/>
      <c r="H943" s="222"/>
    </row>
    <row r="944" spans="5:8" s="164" customFormat="1" ht="12.75">
      <c r="E944" s="265"/>
      <c r="F944" s="480"/>
      <c r="G944" s="222"/>
      <c r="H944" s="222"/>
    </row>
    <row r="945" spans="5:8" s="164" customFormat="1" ht="12.75">
      <c r="E945" s="265"/>
      <c r="F945" s="480"/>
      <c r="G945" s="222"/>
      <c r="H945" s="222"/>
    </row>
    <row r="946" spans="5:8" s="164" customFormat="1" ht="12.75">
      <c r="E946" s="265"/>
      <c r="F946" s="480"/>
      <c r="G946" s="222"/>
      <c r="H946" s="222"/>
    </row>
    <row r="947" spans="5:8" s="164" customFormat="1" ht="12.75">
      <c r="E947" s="265"/>
      <c r="F947" s="480"/>
      <c r="G947" s="222"/>
      <c r="H947" s="222"/>
    </row>
    <row r="948" spans="5:8" s="164" customFormat="1" ht="12.75">
      <c r="E948" s="265"/>
      <c r="F948" s="480"/>
      <c r="G948" s="222"/>
      <c r="H948" s="222"/>
    </row>
    <row r="949" spans="5:8" s="164" customFormat="1" ht="12.75">
      <c r="E949" s="265"/>
      <c r="F949" s="480"/>
      <c r="G949" s="222"/>
      <c r="H949" s="222"/>
    </row>
    <row r="950" spans="5:8" s="164" customFormat="1" ht="12.75">
      <c r="E950" s="265"/>
      <c r="F950" s="480"/>
      <c r="G950" s="222"/>
      <c r="H950" s="222"/>
    </row>
    <row r="951" spans="5:8" s="164" customFormat="1" ht="12.75">
      <c r="E951" s="265"/>
      <c r="F951" s="480"/>
      <c r="G951" s="222"/>
      <c r="H951" s="222"/>
    </row>
    <row r="952" spans="5:8" s="164" customFormat="1" ht="12.75">
      <c r="E952" s="265"/>
      <c r="F952" s="480"/>
      <c r="G952" s="222"/>
      <c r="H952" s="222"/>
    </row>
    <row r="953" spans="5:8" s="164" customFormat="1" ht="12.75">
      <c r="E953" s="265"/>
      <c r="F953" s="480"/>
      <c r="G953" s="222"/>
      <c r="H953" s="222"/>
    </row>
    <row r="954" spans="5:8" s="164" customFormat="1" ht="12.75">
      <c r="E954" s="265"/>
      <c r="F954" s="480"/>
      <c r="G954" s="222"/>
      <c r="H954" s="222"/>
    </row>
    <row r="955" spans="5:8" s="164" customFormat="1" ht="12.75">
      <c r="E955" s="265"/>
      <c r="F955" s="480"/>
      <c r="G955" s="222"/>
      <c r="H955" s="222"/>
    </row>
    <row r="956" spans="5:8" s="164" customFormat="1" ht="12.75">
      <c r="E956" s="265"/>
      <c r="F956" s="480"/>
      <c r="G956" s="222"/>
      <c r="H956" s="222"/>
    </row>
    <row r="957" spans="5:8" s="164" customFormat="1" ht="12.75">
      <c r="E957" s="265"/>
      <c r="F957" s="480"/>
      <c r="G957" s="222"/>
      <c r="H957" s="222"/>
    </row>
    <row r="958" spans="5:8" s="164" customFormat="1" ht="12.75">
      <c r="E958" s="265"/>
      <c r="F958" s="480"/>
      <c r="G958" s="222"/>
      <c r="H958" s="222"/>
    </row>
    <row r="959" spans="5:8" s="164" customFormat="1" ht="12.75">
      <c r="E959" s="265"/>
      <c r="F959" s="480"/>
      <c r="G959" s="222"/>
      <c r="H959" s="222"/>
    </row>
    <row r="960" spans="5:8" s="164" customFormat="1" ht="12.75">
      <c r="E960" s="265"/>
      <c r="F960" s="480"/>
      <c r="G960" s="222"/>
      <c r="H960" s="222"/>
    </row>
    <row r="961" spans="5:8" s="164" customFormat="1" ht="12.75">
      <c r="E961" s="265"/>
      <c r="F961" s="480"/>
      <c r="G961" s="222"/>
      <c r="H961" s="222"/>
    </row>
    <row r="962" spans="5:8" s="164" customFormat="1" ht="12.75">
      <c r="E962" s="265"/>
      <c r="F962" s="480"/>
      <c r="G962" s="222"/>
      <c r="H962" s="222"/>
    </row>
    <row r="963" spans="5:8" s="164" customFormat="1" ht="12.75">
      <c r="E963" s="265"/>
      <c r="F963" s="480"/>
      <c r="G963" s="222"/>
      <c r="H963" s="222"/>
    </row>
    <row r="964" spans="5:8" s="164" customFormat="1" ht="12.75">
      <c r="E964" s="265"/>
      <c r="F964" s="480"/>
      <c r="G964" s="222"/>
      <c r="H964" s="222"/>
    </row>
    <row r="965" spans="5:8" s="164" customFormat="1" ht="12.75">
      <c r="E965" s="265"/>
      <c r="F965" s="480"/>
      <c r="G965" s="222"/>
      <c r="H965" s="222"/>
    </row>
    <row r="966" spans="5:8" s="164" customFormat="1" ht="12.75">
      <c r="E966" s="265"/>
      <c r="F966" s="480"/>
      <c r="G966" s="222"/>
      <c r="H966" s="222"/>
    </row>
    <row r="967" spans="5:8" s="164" customFormat="1" ht="12.75">
      <c r="E967" s="265"/>
      <c r="F967" s="480"/>
      <c r="G967" s="222"/>
      <c r="H967" s="222"/>
    </row>
    <row r="968" spans="5:8" s="164" customFormat="1" ht="12.75">
      <c r="E968" s="265"/>
      <c r="F968" s="480"/>
      <c r="G968" s="222"/>
      <c r="H968" s="222"/>
    </row>
    <row r="969" spans="5:8" s="164" customFormat="1" ht="12.75">
      <c r="E969" s="265"/>
      <c r="F969" s="480"/>
      <c r="G969" s="222"/>
      <c r="H969" s="222"/>
    </row>
    <row r="970" spans="5:8" s="164" customFormat="1" ht="12.75">
      <c r="E970" s="265"/>
      <c r="F970" s="480"/>
      <c r="G970" s="222"/>
      <c r="H970" s="222"/>
    </row>
    <row r="971" spans="5:8" s="164" customFormat="1" ht="12.75">
      <c r="E971" s="265"/>
      <c r="F971" s="480"/>
      <c r="G971" s="222"/>
      <c r="H971" s="222"/>
    </row>
    <row r="972" spans="5:8" s="164" customFormat="1" ht="12.75">
      <c r="E972" s="265"/>
      <c r="F972" s="480"/>
      <c r="G972" s="222"/>
      <c r="H972" s="222"/>
    </row>
    <row r="973" spans="5:8" s="164" customFormat="1" ht="12.75">
      <c r="E973" s="265"/>
      <c r="F973" s="480"/>
      <c r="G973" s="222"/>
      <c r="H973" s="222"/>
    </row>
    <row r="974" spans="5:8" s="164" customFormat="1" ht="12.75">
      <c r="E974" s="265"/>
      <c r="F974" s="480"/>
      <c r="G974" s="222"/>
      <c r="H974" s="222"/>
    </row>
    <row r="975" spans="5:8" s="164" customFormat="1" ht="12.75">
      <c r="E975" s="265"/>
      <c r="F975" s="480"/>
      <c r="G975" s="222"/>
      <c r="H975" s="222"/>
    </row>
    <row r="976" spans="5:8" s="164" customFormat="1" ht="12.75">
      <c r="E976" s="265"/>
      <c r="F976" s="480"/>
      <c r="G976" s="222"/>
      <c r="H976" s="222"/>
    </row>
    <row r="977" spans="5:8" s="164" customFormat="1" ht="12.75">
      <c r="E977" s="265"/>
      <c r="F977" s="480"/>
      <c r="G977" s="222"/>
      <c r="H977" s="222"/>
    </row>
    <row r="978" spans="5:8" s="164" customFormat="1" ht="12.75">
      <c r="E978" s="265"/>
      <c r="F978" s="480"/>
      <c r="G978" s="222"/>
      <c r="H978" s="222"/>
    </row>
    <row r="979" spans="5:8" s="164" customFormat="1" ht="12.75">
      <c r="E979" s="265"/>
      <c r="F979" s="480"/>
      <c r="G979" s="222"/>
      <c r="H979" s="222"/>
    </row>
    <row r="980" spans="5:8" s="164" customFormat="1" ht="12.75">
      <c r="E980" s="265"/>
      <c r="F980" s="480"/>
      <c r="G980" s="222"/>
      <c r="H980" s="222"/>
    </row>
    <row r="981" spans="5:8" s="164" customFormat="1" ht="12.75">
      <c r="E981" s="265"/>
      <c r="F981" s="480"/>
      <c r="G981" s="222"/>
      <c r="H981" s="222"/>
    </row>
    <row r="982" spans="5:8" s="164" customFormat="1" ht="12.75">
      <c r="E982" s="265"/>
      <c r="F982" s="480"/>
      <c r="G982" s="222"/>
      <c r="H982" s="222"/>
    </row>
    <row r="983" spans="5:8" s="164" customFormat="1" ht="12.75">
      <c r="E983" s="265"/>
      <c r="F983" s="480"/>
      <c r="G983" s="222"/>
      <c r="H983" s="222"/>
    </row>
    <row r="984" spans="5:8" s="164" customFormat="1" ht="12.75">
      <c r="E984" s="265"/>
      <c r="F984" s="480"/>
      <c r="G984" s="222"/>
      <c r="H984" s="222"/>
    </row>
    <row r="985" spans="5:8" s="164" customFormat="1" ht="12.75">
      <c r="E985" s="265"/>
      <c r="F985" s="480"/>
      <c r="G985" s="222"/>
      <c r="H985" s="222"/>
    </row>
    <row r="986" spans="5:8" s="164" customFormat="1" ht="12.75">
      <c r="E986" s="265"/>
      <c r="F986" s="480"/>
      <c r="G986" s="222"/>
      <c r="H986" s="222"/>
    </row>
    <row r="987" spans="5:8" s="164" customFormat="1" ht="12.75">
      <c r="E987" s="265"/>
      <c r="F987" s="480"/>
      <c r="G987" s="222"/>
      <c r="H987" s="222"/>
    </row>
    <row r="988" spans="5:8" s="164" customFormat="1" ht="12.75">
      <c r="E988" s="265"/>
      <c r="F988" s="480"/>
      <c r="G988" s="222"/>
      <c r="H988" s="222"/>
    </row>
    <row r="989" spans="5:8" s="164" customFormat="1" ht="12.75">
      <c r="E989" s="265"/>
      <c r="F989" s="480"/>
      <c r="G989" s="222"/>
      <c r="H989" s="222"/>
    </row>
    <row r="990" spans="5:8" s="164" customFormat="1" ht="12.75">
      <c r="E990" s="265"/>
      <c r="F990" s="480"/>
      <c r="G990" s="222"/>
      <c r="H990" s="222"/>
    </row>
    <row r="991" spans="5:8" s="164" customFormat="1" ht="12.75">
      <c r="E991" s="265"/>
      <c r="F991" s="480"/>
      <c r="G991" s="222"/>
      <c r="H991" s="222"/>
    </row>
    <row r="992" spans="5:8" s="164" customFormat="1" ht="12.75">
      <c r="E992" s="265"/>
      <c r="F992" s="480"/>
      <c r="G992" s="222"/>
      <c r="H992" s="222"/>
    </row>
    <row r="993" spans="5:8" s="164" customFormat="1" ht="12.75">
      <c r="E993" s="265"/>
      <c r="F993" s="480"/>
      <c r="G993" s="222"/>
      <c r="H993" s="222"/>
    </row>
    <row r="994" spans="5:8" s="164" customFormat="1" ht="12.75">
      <c r="E994" s="265"/>
      <c r="F994" s="480"/>
      <c r="G994" s="222"/>
      <c r="H994" s="222"/>
    </row>
    <row r="995" spans="5:8" s="164" customFormat="1" ht="12.75">
      <c r="E995" s="265"/>
      <c r="F995" s="480"/>
      <c r="G995" s="222"/>
      <c r="H995" s="222"/>
    </row>
    <row r="996" spans="5:8" s="164" customFormat="1" ht="12.75">
      <c r="E996" s="265"/>
      <c r="F996" s="480"/>
      <c r="G996" s="222"/>
      <c r="H996" s="222"/>
    </row>
    <row r="997" spans="5:8" s="164" customFormat="1" ht="12.75">
      <c r="E997" s="265"/>
      <c r="F997" s="480"/>
      <c r="G997" s="222"/>
      <c r="H997" s="222"/>
    </row>
    <row r="998" spans="5:8" s="164" customFormat="1" ht="12.75">
      <c r="E998" s="265"/>
      <c r="F998" s="480"/>
      <c r="G998" s="222"/>
      <c r="H998" s="222"/>
    </row>
    <row r="999" spans="5:8" s="164" customFormat="1" ht="12.75">
      <c r="E999" s="265"/>
      <c r="F999" s="480"/>
      <c r="G999" s="222"/>
      <c r="H999" s="222"/>
    </row>
    <row r="1000" spans="5:8" s="164" customFormat="1" ht="12.75">
      <c r="E1000" s="265"/>
      <c r="F1000" s="480"/>
      <c r="G1000" s="222"/>
      <c r="H1000" s="222"/>
    </row>
    <row r="1001" spans="5:8" s="164" customFormat="1" ht="12.75">
      <c r="E1001" s="265"/>
      <c r="F1001" s="480"/>
      <c r="G1001" s="222"/>
      <c r="H1001" s="222"/>
    </row>
    <row r="1002" spans="5:8" s="164" customFormat="1" ht="12.75">
      <c r="E1002" s="265"/>
      <c r="F1002" s="480"/>
      <c r="G1002" s="222"/>
      <c r="H1002" s="222"/>
    </row>
    <row r="1003" spans="5:8" s="164" customFormat="1" ht="12.75">
      <c r="E1003" s="265"/>
      <c r="F1003" s="480"/>
      <c r="G1003" s="222"/>
      <c r="H1003" s="222"/>
    </row>
    <row r="1004" spans="5:8" s="164" customFormat="1" ht="12.75">
      <c r="E1004" s="265"/>
      <c r="F1004" s="480"/>
      <c r="G1004" s="222"/>
      <c r="H1004" s="222"/>
    </row>
    <row r="1005" spans="5:8" s="164" customFormat="1" ht="12.75">
      <c r="E1005" s="265"/>
      <c r="F1005" s="480"/>
      <c r="G1005" s="222"/>
      <c r="H1005" s="222"/>
    </row>
    <row r="1006" spans="5:8" s="164" customFormat="1" ht="12.75">
      <c r="E1006" s="265"/>
      <c r="F1006" s="480"/>
      <c r="G1006" s="222"/>
      <c r="H1006" s="222"/>
    </row>
    <row r="1007" spans="5:8" s="164" customFormat="1" ht="12.75">
      <c r="E1007" s="265"/>
      <c r="F1007" s="480"/>
      <c r="G1007" s="222"/>
      <c r="H1007" s="222"/>
    </row>
    <row r="1008" spans="5:8" s="164" customFormat="1" ht="12.75">
      <c r="E1008" s="265"/>
      <c r="F1008" s="480"/>
      <c r="G1008" s="222"/>
      <c r="H1008" s="222"/>
    </row>
    <row r="1009" spans="5:8" s="164" customFormat="1" ht="12.75">
      <c r="E1009" s="265"/>
      <c r="F1009" s="480"/>
      <c r="G1009" s="222"/>
      <c r="H1009" s="222"/>
    </row>
    <row r="1010" spans="5:8" s="164" customFormat="1" ht="12.75">
      <c r="E1010" s="265"/>
      <c r="F1010" s="480"/>
      <c r="G1010" s="222"/>
      <c r="H1010" s="222"/>
    </row>
    <row r="1011" spans="5:8" s="164" customFormat="1" ht="12.75">
      <c r="E1011" s="265"/>
      <c r="F1011" s="480"/>
      <c r="G1011" s="222"/>
      <c r="H1011" s="222"/>
    </row>
    <row r="1012" spans="5:8" s="164" customFormat="1" ht="12.75">
      <c r="E1012" s="265"/>
      <c r="F1012" s="480"/>
      <c r="G1012" s="222"/>
      <c r="H1012" s="222"/>
    </row>
    <row r="1013" spans="5:8" s="164" customFormat="1" ht="12.75">
      <c r="E1013" s="265"/>
      <c r="F1013" s="480"/>
      <c r="G1013" s="222"/>
      <c r="H1013" s="222"/>
    </row>
    <row r="1014" spans="5:8" s="164" customFormat="1" ht="12.75">
      <c r="E1014" s="265"/>
      <c r="F1014" s="480"/>
      <c r="G1014" s="222"/>
      <c r="H1014" s="222"/>
    </row>
    <row r="1015" spans="5:8" s="164" customFormat="1" ht="12.75">
      <c r="E1015" s="265"/>
      <c r="F1015" s="480"/>
      <c r="G1015" s="222"/>
      <c r="H1015" s="222"/>
    </row>
    <row r="1016" spans="5:8" s="164" customFormat="1" ht="12.75">
      <c r="E1016" s="265"/>
      <c r="F1016" s="480"/>
      <c r="G1016" s="222"/>
      <c r="H1016" s="222"/>
    </row>
    <row r="1017" spans="5:8" s="164" customFormat="1" ht="12.75">
      <c r="E1017" s="265"/>
      <c r="F1017" s="480"/>
      <c r="G1017" s="222"/>
      <c r="H1017" s="222"/>
    </row>
    <row r="1018" spans="5:8" s="164" customFormat="1" ht="12.75">
      <c r="E1018" s="265"/>
      <c r="F1018" s="480"/>
      <c r="G1018" s="222"/>
      <c r="H1018" s="222"/>
    </row>
    <row r="1019" spans="5:8" s="164" customFormat="1" ht="12.75">
      <c r="E1019" s="265"/>
      <c r="F1019" s="480"/>
      <c r="G1019" s="222"/>
      <c r="H1019" s="222"/>
    </row>
    <row r="1020" spans="5:8" s="164" customFormat="1" ht="12.75">
      <c r="E1020" s="265"/>
      <c r="F1020" s="480"/>
      <c r="G1020" s="222"/>
      <c r="H1020" s="222"/>
    </row>
    <row r="1021" spans="5:8" s="164" customFormat="1" ht="12.75">
      <c r="E1021" s="265"/>
      <c r="F1021" s="480"/>
      <c r="G1021" s="222"/>
      <c r="H1021" s="222"/>
    </row>
    <row r="1022" spans="5:8" s="164" customFormat="1" ht="12.75">
      <c r="E1022" s="265"/>
      <c r="F1022" s="480"/>
      <c r="G1022" s="222"/>
      <c r="H1022" s="222"/>
    </row>
    <row r="1023" spans="5:8" s="164" customFormat="1" ht="12.75">
      <c r="E1023" s="265"/>
      <c r="F1023" s="480"/>
      <c r="G1023" s="222"/>
      <c r="H1023" s="222"/>
    </row>
    <row r="1024" spans="5:8" s="164" customFormat="1" ht="12.75">
      <c r="E1024" s="265"/>
      <c r="F1024" s="480"/>
      <c r="G1024" s="222"/>
      <c r="H1024" s="222"/>
    </row>
    <row r="1025" spans="5:8" s="164" customFormat="1" ht="12.75">
      <c r="E1025" s="265"/>
      <c r="F1025" s="480"/>
      <c r="G1025" s="222"/>
      <c r="H1025" s="222"/>
    </row>
    <row r="1026" spans="5:8" s="164" customFormat="1" ht="12.75">
      <c r="E1026" s="265"/>
      <c r="F1026" s="480"/>
      <c r="G1026" s="222"/>
      <c r="H1026" s="222"/>
    </row>
    <row r="1027" spans="5:8" s="164" customFormat="1" ht="12.75">
      <c r="E1027" s="265"/>
      <c r="F1027" s="480"/>
      <c r="G1027" s="222"/>
      <c r="H1027" s="222"/>
    </row>
    <row r="1028" spans="5:8" s="164" customFormat="1" ht="12.75">
      <c r="E1028" s="265"/>
      <c r="F1028" s="480"/>
      <c r="G1028" s="222"/>
      <c r="H1028" s="222"/>
    </row>
    <row r="1029" spans="5:8" s="164" customFormat="1" ht="12.75">
      <c r="E1029" s="265"/>
      <c r="F1029" s="480"/>
      <c r="G1029" s="222"/>
      <c r="H1029" s="222"/>
    </row>
    <row r="1030" spans="5:8" s="164" customFormat="1" ht="12.75">
      <c r="E1030" s="265"/>
      <c r="F1030" s="480"/>
      <c r="G1030" s="222"/>
      <c r="H1030" s="222"/>
    </row>
    <row r="1031" spans="5:8" s="164" customFormat="1" ht="12.75">
      <c r="E1031" s="265"/>
      <c r="F1031" s="480"/>
      <c r="G1031" s="222"/>
      <c r="H1031" s="222"/>
    </row>
    <row r="1032" spans="5:8" s="164" customFormat="1" ht="12.75">
      <c r="E1032" s="265"/>
      <c r="F1032" s="480"/>
      <c r="G1032" s="222"/>
      <c r="H1032" s="222"/>
    </row>
    <row r="1033" spans="5:8" s="164" customFormat="1" ht="12.75">
      <c r="E1033" s="265"/>
      <c r="F1033" s="480"/>
      <c r="G1033" s="222"/>
      <c r="H1033" s="222"/>
    </row>
    <row r="1034" spans="5:8" s="164" customFormat="1" ht="12.75">
      <c r="E1034" s="265"/>
      <c r="F1034" s="480"/>
      <c r="G1034" s="222"/>
      <c r="H1034" s="222"/>
    </row>
    <row r="1035" spans="5:8" s="164" customFormat="1" ht="12.75">
      <c r="E1035" s="265"/>
      <c r="F1035" s="480"/>
      <c r="G1035" s="222"/>
      <c r="H1035" s="222"/>
    </row>
    <row r="1036" spans="5:8" s="164" customFormat="1" ht="12.75">
      <c r="E1036" s="265"/>
      <c r="F1036" s="480"/>
      <c r="G1036" s="222"/>
      <c r="H1036" s="222"/>
    </row>
    <row r="1037" spans="5:8" s="164" customFormat="1" ht="12.75">
      <c r="E1037" s="265"/>
      <c r="F1037" s="480"/>
      <c r="G1037" s="222"/>
      <c r="H1037" s="222"/>
    </row>
    <row r="1038" spans="5:8" s="164" customFormat="1" ht="12.75">
      <c r="E1038" s="265"/>
      <c r="F1038" s="480"/>
      <c r="G1038" s="222"/>
      <c r="H1038" s="222"/>
    </row>
    <row r="1039" spans="5:8" s="164" customFormat="1" ht="12.75">
      <c r="E1039" s="265"/>
      <c r="F1039" s="480"/>
      <c r="G1039" s="222"/>
      <c r="H1039" s="222"/>
    </row>
    <row r="1040" spans="5:8" s="164" customFormat="1" ht="12.75">
      <c r="E1040" s="265"/>
      <c r="F1040" s="480"/>
      <c r="G1040" s="222"/>
      <c r="H1040" s="222"/>
    </row>
    <row r="1041" spans="5:8" s="164" customFormat="1" ht="12.75">
      <c r="E1041" s="265"/>
      <c r="F1041" s="480"/>
      <c r="G1041" s="222"/>
      <c r="H1041" s="222"/>
    </row>
    <row r="1042" spans="5:8" s="164" customFormat="1" ht="12.75">
      <c r="E1042" s="265"/>
      <c r="F1042" s="480"/>
      <c r="G1042" s="222"/>
      <c r="H1042" s="222"/>
    </row>
    <row r="1043" spans="5:8" s="164" customFormat="1" ht="12.75">
      <c r="E1043" s="265"/>
      <c r="F1043" s="480"/>
      <c r="G1043" s="222"/>
      <c r="H1043" s="222"/>
    </row>
    <row r="1044" spans="5:8" s="164" customFormat="1" ht="12.75">
      <c r="E1044" s="265"/>
      <c r="F1044" s="480"/>
      <c r="G1044" s="222"/>
      <c r="H1044" s="222"/>
    </row>
    <row r="1045" spans="5:8" s="164" customFormat="1" ht="12.75">
      <c r="E1045" s="265"/>
      <c r="F1045" s="480"/>
      <c r="G1045" s="222"/>
      <c r="H1045" s="222"/>
    </row>
    <row r="1046" spans="5:8" s="164" customFormat="1" ht="12.75">
      <c r="E1046" s="265"/>
      <c r="F1046" s="480"/>
      <c r="G1046" s="222"/>
      <c r="H1046" s="222"/>
    </row>
    <row r="1047" spans="5:8" s="164" customFormat="1" ht="12.75">
      <c r="E1047" s="265"/>
      <c r="F1047" s="480"/>
      <c r="G1047" s="222"/>
      <c r="H1047" s="222"/>
    </row>
    <row r="1048" spans="5:8" s="164" customFormat="1" ht="12.75">
      <c r="E1048" s="265"/>
      <c r="F1048" s="480"/>
      <c r="G1048" s="222"/>
      <c r="H1048" s="222"/>
    </row>
    <row r="1049" spans="5:8" s="164" customFormat="1" ht="12.75">
      <c r="E1049" s="265"/>
      <c r="F1049" s="480"/>
      <c r="G1049" s="222"/>
      <c r="H1049" s="222"/>
    </row>
    <row r="1050" spans="5:8" s="164" customFormat="1" ht="12.75">
      <c r="E1050" s="265"/>
      <c r="F1050" s="480"/>
      <c r="G1050" s="222"/>
      <c r="H1050" s="222"/>
    </row>
    <row r="1051" spans="5:8" s="164" customFormat="1" ht="12.75">
      <c r="E1051" s="265"/>
      <c r="F1051" s="480"/>
      <c r="G1051" s="222"/>
      <c r="H1051" s="222"/>
    </row>
    <row r="1052" spans="5:8" s="164" customFormat="1" ht="12.75">
      <c r="E1052" s="265"/>
      <c r="F1052" s="480"/>
      <c r="G1052" s="222"/>
      <c r="H1052" s="222"/>
    </row>
    <row r="1053" spans="5:8" s="164" customFormat="1" ht="12.75">
      <c r="E1053" s="265"/>
      <c r="F1053" s="480"/>
      <c r="G1053" s="222"/>
      <c r="H1053" s="222"/>
    </row>
    <row r="1054" spans="5:8" s="164" customFormat="1" ht="12.75">
      <c r="E1054" s="265"/>
      <c r="F1054" s="480"/>
      <c r="G1054" s="222"/>
      <c r="H1054" s="222"/>
    </row>
    <row r="1055" spans="5:8" s="164" customFormat="1" ht="12.75">
      <c r="E1055" s="265"/>
      <c r="F1055" s="480"/>
      <c r="G1055" s="222"/>
      <c r="H1055" s="222"/>
    </row>
    <row r="1056" spans="5:8" s="164" customFormat="1" ht="12.75">
      <c r="E1056" s="265"/>
      <c r="F1056" s="480"/>
      <c r="G1056" s="222"/>
      <c r="H1056" s="222"/>
    </row>
    <row r="1057" spans="5:8" s="164" customFormat="1" ht="12.75">
      <c r="E1057" s="265"/>
      <c r="F1057" s="480"/>
      <c r="G1057" s="222"/>
      <c r="H1057" s="222"/>
    </row>
    <row r="1058" spans="5:8" s="164" customFormat="1" ht="12.75">
      <c r="E1058" s="265"/>
      <c r="F1058" s="480"/>
      <c r="G1058" s="222"/>
      <c r="H1058" s="222"/>
    </row>
    <row r="1059" spans="5:8" s="164" customFormat="1" ht="12.75">
      <c r="E1059" s="265"/>
      <c r="F1059" s="480"/>
      <c r="G1059" s="222"/>
      <c r="H1059" s="222"/>
    </row>
    <row r="1060" spans="5:8" s="164" customFormat="1" ht="12.75">
      <c r="E1060" s="265"/>
      <c r="F1060" s="480"/>
      <c r="G1060" s="222"/>
      <c r="H1060" s="222"/>
    </row>
    <row r="1061" spans="5:8" s="164" customFormat="1" ht="12.75">
      <c r="E1061" s="265"/>
      <c r="F1061" s="480"/>
      <c r="G1061" s="222"/>
      <c r="H1061" s="222"/>
    </row>
    <row r="1062" spans="5:8" s="164" customFormat="1" ht="12.75">
      <c r="E1062" s="265"/>
      <c r="F1062" s="480"/>
      <c r="G1062" s="222"/>
      <c r="H1062" s="222"/>
    </row>
    <row r="1063" spans="5:8" s="164" customFormat="1" ht="12.75">
      <c r="E1063" s="265"/>
      <c r="F1063" s="480"/>
      <c r="G1063" s="222"/>
      <c r="H1063" s="222"/>
    </row>
    <row r="1064" spans="5:8" s="164" customFormat="1" ht="12.75">
      <c r="E1064" s="265"/>
      <c r="F1064" s="480"/>
      <c r="G1064" s="222"/>
      <c r="H1064" s="222"/>
    </row>
    <row r="1065" spans="5:8" s="164" customFormat="1" ht="12.75">
      <c r="E1065" s="265"/>
      <c r="F1065" s="480"/>
      <c r="G1065" s="222"/>
      <c r="H1065" s="222"/>
    </row>
    <row r="1066" spans="5:8" s="164" customFormat="1" ht="12.75">
      <c r="E1066" s="265"/>
      <c r="F1066" s="480"/>
      <c r="G1066" s="222"/>
      <c r="H1066" s="222"/>
    </row>
    <row r="1067" spans="5:8" s="164" customFormat="1" ht="12.75">
      <c r="E1067" s="265"/>
      <c r="F1067" s="480"/>
      <c r="G1067" s="222"/>
      <c r="H1067" s="222"/>
    </row>
    <row r="1068" spans="5:8" s="164" customFormat="1" ht="12.75">
      <c r="E1068" s="265"/>
      <c r="F1068" s="480"/>
      <c r="G1068" s="222"/>
      <c r="H1068" s="222"/>
    </row>
    <row r="1069" spans="5:8" s="164" customFormat="1" ht="12.75">
      <c r="E1069" s="265"/>
      <c r="F1069" s="480"/>
      <c r="G1069" s="222"/>
      <c r="H1069" s="222"/>
    </row>
    <row r="1070" spans="5:8" s="164" customFormat="1" ht="12.75">
      <c r="E1070" s="265"/>
      <c r="F1070" s="480"/>
      <c r="G1070" s="222"/>
      <c r="H1070" s="222"/>
    </row>
    <row r="1071" spans="5:8" s="164" customFormat="1" ht="12.75">
      <c r="E1071" s="265"/>
      <c r="F1071" s="480"/>
      <c r="G1071" s="222"/>
      <c r="H1071" s="222"/>
    </row>
    <row r="1072" spans="5:8" s="164" customFormat="1" ht="12.75">
      <c r="E1072" s="265"/>
      <c r="F1072" s="480"/>
      <c r="G1072" s="222"/>
      <c r="H1072" s="222"/>
    </row>
    <row r="1073" spans="5:8" s="164" customFormat="1" ht="12.75">
      <c r="E1073" s="265"/>
      <c r="F1073" s="480"/>
      <c r="G1073" s="222"/>
      <c r="H1073" s="222"/>
    </row>
    <row r="1074" spans="5:8" s="164" customFormat="1" ht="12.75">
      <c r="E1074" s="265"/>
      <c r="F1074" s="480"/>
      <c r="G1074" s="222"/>
      <c r="H1074" s="222"/>
    </row>
    <row r="1075" spans="5:8" s="164" customFormat="1" ht="12.75">
      <c r="E1075" s="265"/>
      <c r="F1075" s="480"/>
      <c r="G1075" s="222"/>
      <c r="H1075" s="222"/>
    </row>
    <row r="1076" spans="5:8" s="164" customFormat="1" ht="12.75">
      <c r="E1076" s="265"/>
      <c r="F1076" s="480"/>
      <c r="G1076" s="222"/>
      <c r="H1076" s="222"/>
    </row>
    <row r="1077" spans="5:8" s="164" customFormat="1" ht="12.75">
      <c r="E1077" s="265"/>
      <c r="F1077" s="480"/>
      <c r="G1077" s="222"/>
      <c r="H1077" s="222"/>
    </row>
    <row r="1078" spans="5:8" s="164" customFormat="1" ht="12.75">
      <c r="E1078" s="265"/>
      <c r="F1078" s="480"/>
      <c r="G1078" s="222"/>
      <c r="H1078" s="222"/>
    </row>
    <row r="1079" spans="5:8" s="164" customFormat="1" ht="12.75">
      <c r="E1079" s="265"/>
      <c r="F1079" s="480"/>
      <c r="G1079" s="222"/>
      <c r="H1079" s="222"/>
    </row>
    <row r="1080" spans="5:8" s="164" customFormat="1" ht="12.75">
      <c r="E1080" s="265"/>
      <c r="F1080" s="480"/>
      <c r="G1080" s="222"/>
      <c r="H1080" s="222"/>
    </row>
    <row r="1081" spans="5:8" s="164" customFormat="1" ht="12.75">
      <c r="E1081" s="265"/>
      <c r="F1081" s="480"/>
      <c r="G1081" s="222"/>
      <c r="H1081" s="222"/>
    </row>
    <row r="1082" spans="5:8" s="164" customFormat="1" ht="12.75">
      <c r="E1082" s="265"/>
      <c r="F1082" s="480"/>
      <c r="G1082" s="222"/>
      <c r="H1082" s="222"/>
    </row>
    <row r="1083" spans="5:8" s="164" customFormat="1" ht="12.75">
      <c r="E1083" s="265"/>
      <c r="F1083" s="480"/>
      <c r="G1083" s="222"/>
      <c r="H1083" s="222"/>
    </row>
    <row r="1084" spans="5:8" s="164" customFormat="1" ht="12.75">
      <c r="E1084" s="265"/>
      <c r="F1084" s="480"/>
      <c r="G1084" s="222"/>
      <c r="H1084" s="222"/>
    </row>
    <row r="1085" spans="5:8" s="164" customFormat="1" ht="12.75">
      <c r="E1085" s="265"/>
      <c r="F1085" s="480"/>
      <c r="G1085" s="222"/>
      <c r="H1085" s="222"/>
    </row>
    <row r="1086" spans="5:8" s="164" customFormat="1" ht="12.75">
      <c r="E1086" s="265"/>
      <c r="F1086" s="480"/>
      <c r="G1086" s="222"/>
      <c r="H1086" s="222"/>
    </row>
    <row r="1087" spans="5:8" s="164" customFormat="1" ht="12.75">
      <c r="E1087" s="265"/>
      <c r="F1087" s="480"/>
      <c r="G1087" s="222"/>
      <c r="H1087" s="222"/>
    </row>
    <row r="1088" spans="5:8" s="164" customFormat="1" ht="12.75">
      <c r="E1088" s="265"/>
      <c r="F1088" s="480"/>
      <c r="G1088" s="222"/>
      <c r="H1088" s="222"/>
    </row>
    <row r="1089" spans="5:8" s="164" customFormat="1" ht="12.75">
      <c r="E1089" s="265"/>
      <c r="F1089" s="480"/>
      <c r="G1089" s="222"/>
      <c r="H1089" s="222"/>
    </row>
    <row r="1090" spans="5:8" s="164" customFormat="1" ht="12.75">
      <c r="E1090" s="265"/>
      <c r="F1090" s="480"/>
      <c r="G1090" s="222"/>
      <c r="H1090" s="222"/>
    </row>
    <row r="1091" spans="5:8" s="164" customFormat="1" ht="12.75">
      <c r="E1091" s="265"/>
      <c r="F1091" s="480"/>
      <c r="G1091" s="222"/>
      <c r="H1091" s="222"/>
    </row>
    <row r="1092" spans="5:8" s="164" customFormat="1" ht="12.75">
      <c r="E1092" s="265"/>
      <c r="F1092" s="480"/>
      <c r="G1092" s="222"/>
      <c r="H1092" s="222"/>
    </row>
    <row r="1093" spans="5:8" s="164" customFormat="1" ht="12.75">
      <c r="E1093" s="265"/>
      <c r="F1093" s="480"/>
      <c r="G1093" s="222"/>
      <c r="H1093" s="222"/>
    </row>
    <row r="1094" spans="5:8" s="164" customFormat="1" ht="12.75">
      <c r="E1094" s="265"/>
      <c r="F1094" s="480"/>
      <c r="G1094" s="222"/>
      <c r="H1094" s="222"/>
    </row>
    <row r="1095" spans="5:8" s="164" customFormat="1" ht="12.75">
      <c r="E1095" s="265"/>
      <c r="F1095" s="480"/>
      <c r="G1095" s="222"/>
      <c r="H1095" s="222"/>
    </row>
    <row r="1096" spans="5:8" s="164" customFormat="1" ht="12.75">
      <c r="E1096" s="265"/>
      <c r="F1096" s="480"/>
      <c r="G1096" s="222"/>
      <c r="H1096" s="222"/>
    </row>
    <row r="1097" spans="5:8" s="164" customFormat="1" ht="12.75">
      <c r="E1097" s="265"/>
      <c r="F1097" s="480"/>
      <c r="G1097" s="222"/>
      <c r="H1097" s="222"/>
    </row>
    <row r="1098" spans="5:8" s="164" customFormat="1" ht="12.75">
      <c r="E1098" s="265"/>
      <c r="F1098" s="480"/>
      <c r="G1098" s="222"/>
      <c r="H1098" s="222"/>
    </row>
    <row r="1099" spans="5:8" s="164" customFormat="1" ht="12.75">
      <c r="E1099" s="265"/>
      <c r="F1099" s="480"/>
      <c r="G1099" s="222"/>
      <c r="H1099" s="222"/>
    </row>
    <row r="1100" spans="5:8" s="164" customFormat="1" ht="12.75">
      <c r="E1100" s="265"/>
      <c r="F1100" s="480"/>
      <c r="G1100" s="222"/>
      <c r="H1100" s="222"/>
    </row>
    <row r="1101" spans="5:8" s="164" customFormat="1" ht="12.75">
      <c r="E1101" s="265"/>
      <c r="F1101" s="480"/>
      <c r="G1101" s="222"/>
      <c r="H1101" s="222"/>
    </row>
    <row r="1102" spans="5:8" s="164" customFormat="1" ht="12.75">
      <c r="E1102" s="265"/>
      <c r="F1102" s="480"/>
      <c r="G1102" s="222"/>
      <c r="H1102" s="222"/>
    </row>
    <row r="1103" spans="5:8" s="164" customFormat="1" ht="12.75">
      <c r="E1103" s="265"/>
      <c r="F1103" s="480"/>
      <c r="G1103" s="222"/>
      <c r="H1103" s="222"/>
    </row>
    <row r="1104" spans="5:8" s="164" customFormat="1" ht="12.75">
      <c r="E1104" s="265"/>
      <c r="F1104" s="480"/>
      <c r="G1104" s="222"/>
      <c r="H1104" s="222"/>
    </row>
    <row r="1105" spans="5:8" s="164" customFormat="1" ht="12.75">
      <c r="E1105" s="265"/>
      <c r="F1105" s="480"/>
      <c r="G1105" s="222"/>
      <c r="H1105" s="222"/>
    </row>
    <row r="1106" spans="5:8" s="164" customFormat="1" ht="12.75">
      <c r="E1106" s="265"/>
      <c r="F1106" s="480"/>
      <c r="G1106" s="222"/>
      <c r="H1106" s="222"/>
    </row>
    <row r="1107" spans="5:8" s="164" customFormat="1" ht="12.75">
      <c r="E1107" s="265"/>
      <c r="F1107" s="480"/>
      <c r="G1107" s="222"/>
      <c r="H1107" s="222"/>
    </row>
    <row r="1108" spans="5:8" s="164" customFormat="1" ht="12.75">
      <c r="E1108" s="265"/>
      <c r="F1108" s="480"/>
      <c r="G1108" s="222"/>
      <c r="H1108" s="222"/>
    </row>
    <row r="1109" spans="5:8" s="164" customFormat="1" ht="12.75">
      <c r="E1109" s="265"/>
      <c r="F1109" s="480"/>
      <c r="G1109" s="222"/>
      <c r="H1109" s="222"/>
    </row>
    <row r="1110" spans="5:8" s="164" customFormat="1" ht="12.75">
      <c r="E1110" s="265"/>
      <c r="F1110" s="480"/>
      <c r="G1110" s="222"/>
      <c r="H1110" s="222"/>
    </row>
    <row r="1111" spans="5:8" s="164" customFormat="1" ht="12.75">
      <c r="E1111" s="265"/>
      <c r="F1111" s="480"/>
      <c r="G1111" s="222"/>
      <c r="H1111" s="222"/>
    </row>
    <row r="1112" spans="5:8" s="164" customFormat="1" ht="12.75">
      <c r="E1112" s="265"/>
      <c r="F1112" s="480"/>
      <c r="G1112" s="222"/>
      <c r="H1112" s="222"/>
    </row>
    <row r="1113" spans="5:8" s="164" customFormat="1" ht="12.75">
      <c r="E1113" s="265"/>
      <c r="F1113" s="480"/>
      <c r="G1113" s="222"/>
      <c r="H1113" s="222"/>
    </row>
    <row r="1114" spans="5:8" s="164" customFormat="1" ht="12.75">
      <c r="E1114" s="265"/>
      <c r="F1114" s="480"/>
      <c r="G1114" s="222"/>
      <c r="H1114" s="222"/>
    </row>
    <row r="1115" spans="5:8" s="164" customFormat="1" ht="12.75">
      <c r="E1115" s="265"/>
      <c r="F1115" s="480"/>
      <c r="G1115" s="222"/>
      <c r="H1115" s="222"/>
    </row>
    <row r="1116" spans="5:8" s="164" customFormat="1" ht="12.75">
      <c r="E1116" s="265"/>
      <c r="F1116" s="480"/>
      <c r="G1116" s="222"/>
      <c r="H1116" s="222"/>
    </row>
    <row r="1117" spans="5:8" s="164" customFormat="1" ht="12.75">
      <c r="E1117" s="265"/>
      <c r="F1117" s="480"/>
      <c r="G1117" s="222"/>
      <c r="H1117" s="222"/>
    </row>
    <row r="1118" spans="5:8" s="164" customFormat="1" ht="12.75">
      <c r="E1118" s="265"/>
      <c r="F1118" s="480"/>
      <c r="G1118" s="222"/>
      <c r="H1118" s="222"/>
    </row>
    <row r="1119" spans="5:8" s="164" customFormat="1" ht="12.75">
      <c r="E1119" s="265"/>
      <c r="F1119" s="480"/>
      <c r="G1119" s="222"/>
      <c r="H1119" s="222"/>
    </row>
    <row r="1120" spans="5:8" s="164" customFormat="1" ht="12.75">
      <c r="E1120" s="265"/>
      <c r="F1120" s="480"/>
      <c r="G1120" s="222"/>
      <c r="H1120" s="222"/>
    </row>
    <row r="1121" spans="5:8" s="164" customFormat="1" ht="12.75">
      <c r="E1121" s="265"/>
      <c r="F1121" s="480"/>
      <c r="G1121" s="222"/>
      <c r="H1121" s="222"/>
    </row>
    <row r="1122" spans="5:8" s="164" customFormat="1" ht="12.75">
      <c r="E1122" s="265"/>
      <c r="F1122" s="480"/>
      <c r="G1122" s="222"/>
      <c r="H1122" s="222"/>
    </row>
    <row r="1123" spans="5:8" s="164" customFormat="1" ht="12.75">
      <c r="E1123" s="265"/>
      <c r="F1123" s="480"/>
      <c r="G1123" s="222"/>
      <c r="H1123" s="222"/>
    </row>
    <row r="1124" spans="5:8" s="164" customFormat="1" ht="12.75">
      <c r="E1124" s="265"/>
      <c r="F1124" s="480"/>
      <c r="G1124" s="222"/>
      <c r="H1124" s="222"/>
    </row>
    <row r="1125" spans="5:8" s="164" customFormat="1" ht="12.75">
      <c r="E1125" s="265"/>
      <c r="F1125" s="480"/>
      <c r="G1125" s="222"/>
      <c r="H1125" s="222"/>
    </row>
    <row r="1126" spans="5:8" s="164" customFormat="1" ht="12.75">
      <c r="E1126" s="265"/>
      <c r="F1126" s="480"/>
      <c r="G1126" s="222"/>
      <c r="H1126" s="222"/>
    </row>
    <row r="1127" spans="5:8" s="164" customFormat="1" ht="12.75">
      <c r="E1127" s="265"/>
      <c r="F1127" s="480"/>
      <c r="G1127" s="222"/>
      <c r="H1127" s="222"/>
    </row>
    <row r="1128" spans="5:8" s="164" customFormat="1" ht="12.75">
      <c r="E1128" s="265"/>
      <c r="F1128" s="480"/>
      <c r="G1128" s="222"/>
      <c r="H1128" s="222"/>
    </row>
    <row r="1129" spans="5:8" s="164" customFormat="1" ht="12.75">
      <c r="E1129" s="265"/>
      <c r="F1129" s="480"/>
      <c r="G1129" s="222"/>
      <c r="H1129" s="222"/>
    </row>
    <row r="1130" spans="5:8" s="164" customFormat="1" ht="12.75">
      <c r="E1130" s="265"/>
      <c r="F1130" s="480"/>
      <c r="G1130" s="222"/>
      <c r="H1130" s="222"/>
    </row>
    <row r="1131" spans="5:8" s="164" customFormat="1" ht="12.75">
      <c r="E1131" s="265"/>
      <c r="F1131" s="480"/>
      <c r="G1131" s="222"/>
      <c r="H1131" s="222"/>
    </row>
    <row r="1132" spans="5:8" s="164" customFormat="1" ht="12.75">
      <c r="E1132" s="265"/>
      <c r="F1132" s="480"/>
      <c r="G1132" s="222"/>
      <c r="H1132" s="222"/>
    </row>
    <row r="1133" spans="5:8" s="164" customFormat="1" ht="12.75">
      <c r="E1133" s="265"/>
      <c r="F1133" s="480"/>
      <c r="G1133" s="222"/>
      <c r="H1133" s="222"/>
    </row>
    <row r="1134" spans="5:8" s="164" customFormat="1" ht="12.75">
      <c r="E1134" s="265"/>
      <c r="F1134" s="480"/>
      <c r="G1134" s="222"/>
      <c r="H1134" s="222"/>
    </row>
    <row r="1135" spans="5:8" s="164" customFormat="1" ht="12.75">
      <c r="E1135" s="265"/>
      <c r="F1135" s="480"/>
      <c r="G1135" s="222"/>
      <c r="H1135" s="222"/>
    </row>
    <row r="1136" spans="5:8" s="164" customFormat="1" ht="12.75">
      <c r="E1136" s="265"/>
      <c r="F1136" s="480"/>
      <c r="G1136" s="222"/>
      <c r="H1136" s="222"/>
    </row>
    <row r="1137" spans="5:8" s="164" customFormat="1" ht="12.75">
      <c r="E1137" s="265"/>
      <c r="F1137" s="480"/>
      <c r="G1137" s="222"/>
      <c r="H1137" s="222"/>
    </row>
    <row r="1138" spans="5:8" s="164" customFormat="1" ht="12.75">
      <c r="E1138" s="265"/>
      <c r="F1138" s="480"/>
      <c r="G1138" s="222"/>
      <c r="H1138" s="222"/>
    </row>
    <row r="1139" spans="5:8" s="164" customFormat="1" ht="12.75">
      <c r="E1139" s="265"/>
      <c r="F1139" s="480"/>
      <c r="G1139" s="222"/>
      <c r="H1139" s="222"/>
    </row>
    <row r="1140" spans="5:8" s="164" customFormat="1" ht="12.75">
      <c r="E1140" s="265"/>
      <c r="F1140" s="480"/>
      <c r="G1140" s="222"/>
      <c r="H1140" s="222"/>
    </row>
    <row r="1141" spans="5:8" s="164" customFormat="1" ht="12.75">
      <c r="E1141" s="265"/>
      <c r="F1141" s="480"/>
      <c r="G1141" s="222"/>
      <c r="H1141" s="222"/>
    </row>
    <row r="1142" spans="5:8" s="164" customFormat="1" ht="12.75">
      <c r="E1142" s="265"/>
      <c r="F1142" s="480"/>
      <c r="G1142" s="222"/>
      <c r="H1142" s="222"/>
    </row>
    <row r="1143" spans="5:8" s="164" customFormat="1" ht="12.75">
      <c r="E1143" s="265"/>
      <c r="F1143" s="480"/>
      <c r="G1143" s="222"/>
      <c r="H1143" s="222"/>
    </row>
    <row r="1144" spans="5:8" s="164" customFormat="1" ht="12.75">
      <c r="E1144" s="265"/>
      <c r="F1144" s="480"/>
      <c r="G1144" s="222"/>
      <c r="H1144" s="222"/>
    </row>
    <row r="1145" spans="5:8" s="164" customFormat="1" ht="12.75">
      <c r="E1145" s="265"/>
      <c r="F1145" s="480"/>
      <c r="G1145" s="222"/>
      <c r="H1145" s="222"/>
    </row>
    <row r="1146" spans="5:8" s="164" customFormat="1" ht="12.75">
      <c r="E1146" s="265"/>
      <c r="F1146" s="480"/>
      <c r="G1146" s="222"/>
      <c r="H1146" s="222"/>
    </row>
    <row r="1147" spans="5:8" s="164" customFormat="1" ht="12.75">
      <c r="E1147" s="265"/>
      <c r="F1147" s="480"/>
      <c r="G1147" s="222"/>
      <c r="H1147" s="222"/>
    </row>
    <row r="1148" spans="5:8" s="164" customFormat="1" ht="12.75">
      <c r="E1148" s="265"/>
      <c r="F1148" s="480"/>
      <c r="G1148" s="222"/>
      <c r="H1148" s="222"/>
    </row>
    <row r="1149" spans="5:8" s="164" customFormat="1" ht="12.75">
      <c r="E1149" s="265"/>
      <c r="F1149" s="480"/>
      <c r="G1149" s="222"/>
      <c r="H1149" s="222"/>
    </row>
    <row r="1150" spans="5:8" s="164" customFormat="1" ht="12.75">
      <c r="E1150" s="265"/>
      <c r="F1150" s="480"/>
      <c r="G1150" s="222"/>
      <c r="H1150" s="222"/>
    </row>
    <row r="1151" spans="5:8" s="164" customFormat="1" ht="12.75">
      <c r="E1151" s="265"/>
      <c r="F1151" s="480"/>
      <c r="G1151" s="222"/>
      <c r="H1151" s="222"/>
    </row>
    <row r="1152" spans="5:8" s="164" customFormat="1" ht="12.75">
      <c r="E1152" s="265"/>
      <c r="F1152" s="480"/>
      <c r="G1152" s="222"/>
      <c r="H1152" s="222"/>
    </row>
    <row r="1153" spans="5:8" s="164" customFormat="1" ht="12.75">
      <c r="E1153" s="265"/>
      <c r="F1153" s="480"/>
      <c r="G1153" s="222"/>
      <c r="H1153" s="222"/>
    </row>
    <row r="1154" spans="5:8" s="164" customFormat="1" ht="12.75">
      <c r="E1154" s="265"/>
      <c r="F1154" s="480"/>
      <c r="G1154" s="222"/>
      <c r="H1154" s="222"/>
    </row>
    <row r="1155" spans="5:8" s="164" customFormat="1" ht="12.75">
      <c r="E1155" s="265"/>
      <c r="F1155" s="480"/>
      <c r="G1155" s="222"/>
      <c r="H1155" s="222"/>
    </row>
    <row r="1156" spans="5:8" s="164" customFormat="1" ht="12.75">
      <c r="E1156" s="265"/>
      <c r="F1156" s="480"/>
      <c r="G1156" s="222"/>
      <c r="H1156" s="222"/>
    </row>
    <row r="1157" spans="5:8" s="164" customFormat="1" ht="12.75">
      <c r="E1157" s="265"/>
      <c r="F1157" s="480"/>
      <c r="G1157" s="222"/>
      <c r="H1157" s="222"/>
    </row>
    <row r="1158" spans="5:8" s="164" customFormat="1" ht="12.75">
      <c r="E1158" s="265"/>
      <c r="F1158" s="480"/>
      <c r="G1158" s="222"/>
      <c r="H1158" s="222"/>
    </row>
    <row r="1159" spans="5:8" s="164" customFormat="1" ht="12.75">
      <c r="E1159" s="265"/>
      <c r="F1159" s="480"/>
      <c r="G1159" s="222"/>
      <c r="H1159" s="222"/>
    </row>
    <row r="1160" spans="5:8" s="164" customFormat="1" ht="12.75">
      <c r="E1160" s="265"/>
      <c r="F1160" s="480"/>
      <c r="G1160" s="222"/>
      <c r="H1160" s="222"/>
    </row>
    <row r="1161" spans="5:8" s="164" customFormat="1" ht="12.75">
      <c r="E1161" s="265"/>
      <c r="F1161" s="480"/>
      <c r="G1161" s="222"/>
      <c r="H1161" s="222"/>
    </row>
    <row r="1162" spans="5:8" s="164" customFormat="1" ht="12.75">
      <c r="E1162" s="265"/>
      <c r="F1162" s="480"/>
      <c r="G1162" s="222"/>
      <c r="H1162" s="222"/>
    </row>
    <row r="1163" spans="5:8" s="164" customFormat="1" ht="12.75">
      <c r="E1163" s="265"/>
      <c r="F1163" s="480"/>
      <c r="G1163" s="222"/>
      <c r="H1163" s="222"/>
    </row>
    <row r="1164" spans="5:8" s="164" customFormat="1" ht="12.75">
      <c r="E1164" s="265"/>
      <c r="F1164" s="480"/>
      <c r="G1164" s="222"/>
      <c r="H1164" s="222"/>
    </row>
    <row r="1165" spans="5:8" s="164" customFormat="1" ht="12.75">
      <c r="E1165" s="265"/>
      <c r="F1165" s="480"/>
      <c r="G1165" s="222"/>
      <c r="H1165" s="222"/>
    </row>
    <row r="1166" spans="5:8" s="164" customFormat="1" ht="12.75">
      <c r="E1166" s="265"/>
      <c r="F1166" s="480"/>
      <c r="G1166" s="222"/>
      <c r="H1166" s="222"/>
    </row>
    <row r="1167" spans="5:8" s="164" customFormat="1" ht="12.75">
      <c r="E1167" s="265"/>
      <c r="F1167" s="480"/>
      <c r="G1167" s="222"/>
      <c r="H1167" s="222"/>
    </row>
    <row r="1168" spans="5:8" s="164" customFormat="1" ht="12.75">
      <c r="E1168" s="265"/>
      <c r="F1168" s="480"/>
      <c r="G1168" s="222"/>
      <c r="H1168" s="222"/>
    </row>
    <row r="1169" spans="5:8" s="164" customFormat="1" ht="12.75">
      <c r="E1169" s="265"/>
      <c r="F1169" s="480"/>
      <c r="G1169" s="222"/>
      <c r="H1169" s="222"/>
    </row>
    <row r="1170" spans="5:8" s="164" customFormat="1" ht="12.75">
      <c r="E1170" s="265"/>
      <c r="F1170" s="480"/>
      <c r="G1170" s="222"/>
      <c r="H1170" s="222"/>
    </row>
    <row r="1171" spans="5:8" s="164" customFormat="1" ht="12.75">
      <c r="E1171" s="265"/>
      <c r="F1171" s="480"/>
      <c r="G1171" s="222"/>
      <c r="H1171" s="222"/>
    </row>
    <row r="1172" spans="5:8" s="164" customFormat="1" ht="12.75">
      <c r="E1172" s="265"/>
      <c r="F1172" s="480"/>
      <c r="G1172" s="222"/>
      <c r="H1172" s="222"/>
    </row>
    <row r="1173" spans="5:8" s="164" customFormat="1" ht="12.75">
      <c r="E1173" s="265"/>
      <c r="F1173" s="480"/>
      <c r="G1173" s="222"/>
      <c r="H1173" s="222"/>
    </row>
    <row r="1174" spans="5:8" s="164" customFormat="1" ht="12.75">
      <c r="E1174" s="265"/>
      <c r="F1174" s="480"/>
      <c r="G1174" s="222"/>
      <c r="H1174" s="222"/>
    </row>
    <row r="1175" spans="5:8" s="164" customFormat="1" ht="12.75">
      <c r="E1175" s="265"/>
      <c r="F1175" s="480"/>
      <c r="G1175" s="222"/>
      <c r="H1175" s="222"/>
    </row>
    <row r="1176" spans="5:8" s="164" customFormat="1" ht="12.75">
      <c r="E1176" s="265"/>
      <c r="F1176" s="480"/>
      <c r="G1176" s="222"/>
      <c r="H1176" s="222"/>
    </row>
    <row r="1177" spans="5:8" s="164" customFormat="1" ht="12.75">
      <c r="E1177" s="265"/>
      <c r="F1177" s="480"/>
      <c r="G1177" s="222"/>
      <c r="H1177" s="222"/>
    </row>
    <row r="1178" spans="5:8" s="164" customFormat="1" ht="12.75">
      <c r="E1178" s="265"/>
      <c r="F1178" s="480"/>
      <c r="G1178" s="222"/>
      <c r="H1178" s="222"/>
    </row>
    <row r="1179" spans="5:8" s="164" customFormat="1" ht="12.75">
      <c r="E1179" s="265"/>
      <c r="F1179" s="480"/>
      <c r="G1179" s="222"/>
      <c r="H1179" s="222"/>
    </row>
    <row r="1180" spans="5:8" s="164" customFormat="1" ht="12.75">
      <c r="E1180" s="265"/>
      <c r="F1180" s="480"/>
      <c r="G1180" s="222"/>
      <c r="H1180" s="222"/>
    </row>
    <row r="1181" spans="5:8" s="164" customFormat="1" ht="12.75">
      <c r="E1181" s="265"/>
      <c r="F1181" s="480"/>
      <c r="G1181" s="222"/>
      <c r="H1181" s="222"/>
    </row>
    <row r="1182" spans="5:8" s="164" customFormat="1" ht="12.75">
      <c r="E1182" s="265"/>
      <c r="F1182" s="480"/>
      <c r="G1182" s="222"/>
      <c r="H1182" s="222"/>
    </row>
    <row r="1183" spans="5:8" s="164" customFormat="1" ht="12.75">
      <c r="E1183" s="265"/>
      <c r="F1183" s="480"/>
      <c r="G1183" s="222"/>
      <c r="H1183" s="222"/>
    </row>
    <row r="1184" spans="5:8" s="164" customFormat="1" ht="12.75">
      <c r="E1184" s="265"/>
      <c r="F1184" s="480"/>
      <c r="G1184" s="222"/>
      <c r="H1184" s="222"/>
    </row>
    <row r="1185" spans="5:8" s="164" customFormat="1" ht="12.75">
      <c r="E1185" s="265"/>
      <c r="F1185" s="480"/>
      <c r="G1185" s="222"/>
      <c r="H1185" s="222"/>
    </row>
    <row r="1186" spans="5:8" s="164" customFormat="1" ht="12.75">
      <c r="E1186" s="265"/>
      <c r="F1186" s="480"/>
      <c r="G1186" s="222"/>
      <c r="H1186" s="222"/>
    </row>
    <row r="1187" spans="5:8" s="164" customFormat="1" ht="12.75">
      <c r="E1187" s="265"/>
      <c r="F1187" s="480"/>
      <c r="G1187" s="222"/>
      <c r="H1187" s="222"/>
    </row>
    <row r="1188" spans="5:8" s="164" customFormat="1" ht="12.75">
      <c r="E1188" s="265"/>
      <c r="F1188" s="480"/>
      <c r="G1188" s="222"/>
      <c r="H1188" s="222"/>
    </row>
    <row r="1189" spans="5:8" s="164" customFormat="1" ht="12.75">
      <c r="E1189" s="265"/>
      <c r="F1189" s="480"/>
      <c r="G1189" s="222"/>
      <c r="H1189" s="222"/>
    </row>
    <row r="1190" spans="5:8" s="164" customFormat="1" ht="12.75">
      <c r="E1190" s="265"/>
      <c r="F1190" s="480"/>
      <c r="G1190" s="222"/>
      <c r="H1190" s="222"/>
    </row>
    <row r="1191" spans="5:8" s="164" customFormat="1" ht="12.75">
      <c r="E1191" s="265"/>
      <c r="F1191" s="480"/>
      <c r="G1191" s="222"/>
      <c r="H1191" s="222"/>
    </row>
    <row r="1192" spans="5:8" s="164" customFormat="1" ht="12.75">
      <c r="E1192" s="265"/>
      <c r="F1192" s="480"/>
      <c r="G1192" s="222"/>
      <c r="H1192" s="222"/>
    </row>
    <row r="1193" spans="5:8" s="164" customFormat="1" ht="12.75">
      <c r="E1193" s="265"/>
      <c r="F1193" s="480"/>
      <c r="G1193" s="222"/>
      <c r="H1193" s="222"/>
    </row>
    <row r="1194" spans="5:8" s="164" customFormat="1" ht="12.75">
      <c r="E1194" s="265"/>
      <c r="F1194" s="480"/>
      <c r="G1194" s="222"/>
      <c r="H1194" s="222"/>
    </row>
    <row r="1195" spans="5:8" s="164" customFormat="1" ht="12.75">
      <c r="E1195" s="265"/>
      <c r="F1195" s="480"/>
      <c r="G1195" s="222"/>
      <c r="H1195" s="222"/>
    </row>
    <row r="1196" spans="5:8" s="164" customFormat="1" ht="12.75">
      <c r="E1196" s="265"/>
      <c r="F1196" s="480"/>
      <c r="G1196" s="222"/>
      <c r="H1196" s="222"/>
    </row>
    <row r="1197" spans="5:8" s="164" customFormat="1" ht="12.75">
      <c r="E1197" s="265"/>
      <c r="F1197" s="480"/>
      <c r="G1197" s="222"/>
      <c r="H1197" s="222"/>
    </row>
    <row r="1198" spans="5:8" s="164" customFormat="1" ht="12.75">
      <c r="E1198" s="265"/>
      <c r="F1198" s="480"/>
      <c r="G1198" s="222"/>
      <c r="H1198" s="222"/>
    </row>
    <row r="1199" spans="5:8" s="164" customFormat="1" ht="12.75">
      <c r="E1199" s="265"/>
      <c r="F1199" s="480"/>
      <c r="G1199" s="222"/>
      <c r="H1199" s="222"/>
    </row>
    <row r="1200" spans="5:8" s="164" customFormat="1" ht="12.75">
      <c r="E1200" s="265"/>
      <c r="F1200" s="480"/>
      <c r="G1200" s="222"/>
      <c r="H1200" s="222"/>
    </row>
    <row r="1201" spans="5:8" s="164" customFormat="1" ht="12.75">
      <c r="E1201" s="265"/>
      <c r="F1201" s="480"/>
      <c r="G1201" s="222"/>
      <c r="H1201" s="222"/>
    </row>
    <row r="1202" spans="5:8" s="164" customFormat="1" ht="12.75">
      <c r="E1202" s="265"/>
      <c r="F1202" s="480"/>
      <c r="G1202" s="222"/>
      <c r="H1202" s="222"/>
    </row>
    <row r="1203" spans="5:8" s="164" customFormat="1" ht="12.75">
      <c r="E1203" s="265"/>
      <c r="F1203" s="480"/>
      <c r="G1203" s="222"/>
      <c r="H1203" s="222"/>
    </row>
    <row r="1204" spans="5:8" s="164" customFormat="1" ht="12.75">
      <c r="E1204" s="265"/>
      <c r="F1204" s="480"/>
      <c r="G1204" s="222"/>
      <c r="H1204" s="222"/>
    </row>
    <row r="1205" spans="5:8" s="164" customFormat="1" ht="12.75">
      <c r="E1205" s="265"/>
      <c r="F1205" s="480"/>
      <c r="G1205" s="222"/>
      <c r="H1205" s="222"/>
    </row>
    <row r="1206" spans="5:8" s="164" customFormat="1" ht="12.75">
      <c r="E1206" s="265"/>
      <c r="F1206" s="480"/>
      <c r="G1206" s="222"/>
      <c r="H1206" s="222"/>
    </row>
    <row r="1207" spans="5:8" s="164" customFormat="1" ht="12.75">
      <c r="E1207" s="265"/>
      <c r="F1207" s="480"/>
      <c r="G1207" s="222"/>
      <c r="H1207" s="222"/>
    </row>
    <row r="1208" spans="5:8" s="164" customFormat="1" ht="12.75">
      <c r="E1208" s="265"/>
      <c r="F1208" s="480"/>
      <c r="G1208" s="222"/>
      <c r="H1208" s="222"/>
    </row>
    <row r="1209" spans="5:8" s="164" customFormat="1" ht="12.75">
      <c r="E1209" s="265"/>
      <c r="F1209" s="480"/>
      <c r="G1209" s="222"/>
      <c r="H1209" s="222"/>
    </row>
    <row r="1210" spans="5:8" s="164" customFormat="1" ht="12.75">
      <c r="E1210" s="265"/>
      <c r="F1210" s="480"/>
      <c r="G1210" s="222"/>
      <c r="H1210" s="222"/>
    </row>
    <row r="1211" spans="5:8" s="164" customFormat="1" ht="12.75">
      <c r="E1211" s="265"/>
      <c r="F1211" s="480"/>
      <c r="G1211" s="222"/>
      <c r="H1211" s="222"/>
    </row>
    <row r="1212" spans="5:8" s="164" customFormat="1" ht="12.75">
      <c r="E1212" s="265"/>
      <c r="F1212" s="480"/>
      <c r="G1212" s="222"/>
      <c r="H1212" s="222"/>
    </row>
    <row r="1213" spans="5:8" s="164" customFormat="1" ht="12.75">
      <c r="E1213" s="265"/>
      <c r="F1213" s="480"/>
      <c r="G1213" s="222"/>
      <c r="H1213" s="222"/>
    </row>
    <row r="1214" spans="5:8" s="164" customFormat="1" ht="12.75">
      <c r="E1214" s="265"/>
      <c r="F1214" s="480"/>
      <c r="G1214" s="222"/>
      <c r="H1214" s="222"/>
    </row>
    <row r="1215" spans="5:8" s="164" customFormat="1" ht="12.75">
      <c r="E1215" s="265"/>
      <c r="F1215" s="480"/>
      <c r="G1215" s="222"/>
      <c r="H1215" s="222"/>
    </row>
    <row r="1216" spans="5:8" s="164" customFormat="1" ht="12.75">
      <c r="E1216" s="265"/>
      <c r="F1216" s="480"/>
      <c r="G1216" s="222"/>
      <c r="H1216" s="222"/>
    </row>
    <row r="1217" spans="5:8" s="164" customFormat="1" ht="12.75">
      <c r="E1217" s="265"/>
      <c r="F1217" s="480"/>
      <c r="G1217" s="222"/>
      <c r="H1217" s="222"/>
    </row>
    <row r="1218" spans="5:8" s="164" customFormat="1" ht="12.75">
      <c r="E1218" s="265"/>
      <c r="F1218" s="480"/>
      <c r="G1218" s="222"/>
      <c r="H1218" s="222"/>
    </row>
    <row r="1219" spans="5:8" s="164" customFormat="1" ht="12.75">
      <c r="E1219" s="265"/>
      <c r="F1219" s="480"/>
      <c r="G1219" s="222"/>
      <c r="H1219" s="222"/>
    </row>
    <row r="1220" spans="5:8" s="164" customFormat="1" ht="12.75">
      <c r="E1220" s="265"/>
      <c r="F1220" s="480"/>
      <c r="G1220" s="222"/>
      <c r="H1220" s="222"/>
    </row>
    <row r="1221" spans="5:8" s="164" customFormat="1" ht="12.75">
      <c r="E1221" s="265"/>
      <c r="F1221" s="480"/>
      <c r="G1221" s="222"/>
      <c r="H1221" s="222"/>
    </row>
    <row r="1222" spans="5:8" s="164" customFormat="1" ht="12.75">
      <c r="E1222" s="265"/>
      <c r="F1222" s="480"/>
      <c r="G1222" s="222"/>
      <c r="H1222" s="222"/>
    </row>
    <row r="1223" spans="5:8" s="164" customFormat="1" ht="12.75">
      <c r="E1223" s="265"/>
      <c r="F1223" s="480"/>
      <c r="G1223" s="222"/>
      <c r="H1223" s="222"/>
    </row>
    <row r="1224" spans="5:8" s="164" customFormat="1" ht="12.75">
      <c r="E1224" s="265"/>
      <c r="F1224" s="480"/>
      <c r="G1224" s="222"/>
      <c r="H1224" s="222"/>
    </row>
    <row r="1225" spans="5:8" s="164" customFormat="1" ht="12.75">
      <c r="E1225" s="265"/>
      <c r="F1225" s="480"/>
      <c r="G1225" s="222"/>
      <c r="H1225" s="222"/>
    </row>
    <row r="1226" spans="5:8" s="164" customFormat="1" ht="12.75">
      <c r="E1226" s="265"/>
      <c r="F1226" s="480"/>
      <c r="G1226" s="222"/>
      <c r="H1226" s="222"/>
    </row>
    <row r="1227" spans="5:8" s="164" customFormat="1" ht="12.75">
      <c r="E1227" s="265"/>
      <c r="F1227" s="480"/>
      <c r="G1227" s="222"/>
      <c r="H1227" s="222"/>
    </row>
    <row r="1228" spans="5:8" s="164" customFormat="1" ht="12.75">
      <c r="E1228" s="265"/>
      <c r="F1228" s="480"/>
      <c r="G1228" s="222"/>
      <c r="H1228" s="222"/>
    </row>
    <row r="1229" spans="5:8" s="164" customFormat="1" ht="12.75">
      <c r="E1229" s="265"/>
      <c r="F1229" s="480"/>
      <c r="G1229" s="222"/>
      <c r="H1229" s="222"/>
    </row>
    <row r="1230" spans="5:8" s="164" customFormat="1" ht="12.75">
      <c r="E1230" s="265"/>
      <c r="F1230" s="480"/>
      <c r="G1230" s="222"/>
      <c r="H1230" s="222"/>
    </row>
    <row r="1231" spans="5:8" s="164" customFormat="1" ht="12.75">
      <c r="E1231" s="265"/>
      <c r="F1231" s="480"/>
      <c r="G1231" s="222"/>
      <c r="H1231" s="222"/>
    </row>
    <row r="1232" spans="5:8" s="164" customFormat="1" ht="12.75">
      <c r="E1232" s="265"/>
      <c r="F1232" s="480"/>
      <c r="G1232" s="222"/>
      <c r="H1232" s="222"/>
    </row>
    <row r="1233" spans="5:8" s="164" customFormat="1" ht="12.75">
      <c r="E1233" s="265"/>
      <c r="F1233" s="480"/>
      <c r="G1233" s="222"/>
      <c r="H1233" s="222"/>
    </row>
    <row r="1234" spans="5:8" s="164" customFormat="1" ht="12.75">
      <c r="E1234" s="265"/>
      <c r="F1234" s="480"/>
      <c r="G1234" s="222"/>
      <c r="H1234" s="222"/>
    </row>
    <row r="1235" spans="5:8" s="164" customFormat="1" ht="12.75">
      <c r="E1235" s="265"/>
      <c r="F1235" s="480"/>
      <c r="G1235" s="222"/>
      <c r="H1235" s="222"/>
    </row>
    <row r="1236" spans="5:8" s="164" customFormat="1" ht="12.75">
      <c r="E1236" s="265"/>
      <c r="F1236" s="480"/>
      <c r="G1236" s="222"/>
      <c r="H1236" s="222"/>
    </row>
    <row r="1237" spans="5:8" s="164" customFormat="1" ht="12.75">
      <c r="E1237" s="265"/>
      <c r="F1237" s="480"/>
      <c r="G1237" s="222"/>
      <c r="H1237" s="222"/>
    </row>
    <row r="1238" spans="5:8" s="164" customFormat="1" ht="12.75">
      <c r="E1238" s="265"/>
      <c r="F1238" s="480"/>
      <c r="G1238" s="222"/>
      <c r="H1238" s="222"/>
    </row>
    <row r="1239" spans="5:8" s="164" customFormat="1" ht="12.75">
      <c r="E1239" s="265"/>
      <c r="F1239" s="480"/>
      <c r="G1239" s="222"/>
      <c r="H1239" s="222"/>
    </row>
    <row r="1240" spans="5:8" s="164" customFormat="1" ht="12.75">
      <c r="E1240" s="265"/>
      <c r="F1240" s="480"/>
      <c r="G1240" s="222"/>
      <c r="H1240" s="222"/>
    </row>
    <row r="1241" spans="5:8" s="164" customFormat="1" ht="12.75">
      <c r="E1241" s="265"/>
      <c r="F1241" s="480"/>
      <c r="G1241" s="222"/>
      <c r="H1241" s="222"/>
    </row>
    <row r="1242" spans="5:8" s="164" customFormat="1" ht="12.75">
      <c r="E1242" s="265"/>
      <c r="F1242" s="480"/>
      <c r="G1242" s="222"/>
      <c r="H1242" s="222"/>
    </row>
    <row r="1243" spans="5:8" s="164" customFormat="1" ht="12.75">
      <c r="E1243" s="265"/>
      <c r="F1243" s="480"/>
      <c r="G1243" s="222"/>
      <c r="H1243" s="222"/>
    </row>
    <row r="1244" spans="5:8" s="164" customFormat="1" ht="12.75">
      <c r="E1244" s="265"/>
      <c r="F1244" s="480"/>
      <c r="G1244" s="222"/>
      <c r="H1244" s="222"/>
    </row>
    <row r="1245" spans="5:8" s="164" customFormat="1" ht="12.75">
      <c r="E1245" s="265"/>
      <c r="F1245" s="480"/>
      <c r="G1245" s="222"/>
      <c r="H1245" s="222"/>
    </row>
    <row r="1246" spans="5:8" s="164" customFormat="1" ht="12.75">
      <c r="E1246" s="265"/>
      <c r="F1246" s="480"/>
      <c r="G1246" s="222"/>
      <c r="H1246" s="222"/>
    </row>
    <row r="1247" spans="5:8" s="164" customFormat="1" ht="12.75">
      <c r="E1247" s="265"/>
      <c r="F1247" s="480"/>
      <c r="G1247" s="222"/>
      <c r="H1247" s="222"/>
    </row>
    <row r="1248" spans="5:8" s="164" customFormat="1" ht="12.75">
      <c r="E1248" s="265"/>
      <c r="F1248" s="480"/>
      <c r="G1248" s="222"/>
      <c r="H1248" s="222"/>
    </row>
    <row r="1249" spans="5:8" s="164" customFormat="1" ht="12.75">
      <c r="E1249" s="265"/>
      <c r="F1249" s="480"/>
      <c r="G1249" s="222"/>
      <c r="H1249" s="222"/>
    </row>
    <row r="1250" spans="5:8" s="164" customFormat="1" ht="12.75">
      <c r="E1250" s="265"/>
      <c r="F1250" s="480"/>
      <c r="G1250" s="222"/>
      <c r="H1250" s="222"/>
    </row>
    <row r="1251" spans="5:8" s="164" customFormat="1" ht="12.75">
      <c r="E1251" s="265"/>
      <c r="F1251" s="480"/>
      <c r="G1251" s="222"/>
      <c r="H1251" s="222"/>
    </row>
    <row r="1252" spans="5:8" s="164" customFormat="1" ht="12.75">
      <c r="E1252" s="265"/>
      <c r="F1252" s="480"/>
      <c r="G1252" s="222"/>
      <c r="H1252" s="222"/>
    </row>
    <row r="1253" spans="5:8" s="164" customFormat="1" ht="12.75">
      <c r="E1253" s="265"/>
      <c r="F1253" s="480"/>
      <c r="G1253" s="222"/>
      <c r="H1253" s="222"/>
    </row>
    <row r="1254" spans="5:8" s="164" customFormat="1" ht="12.75">
      <c r="E1254" s="265"/>
      <c r="F1254" s="480"/>
      <c r="G1254" s="222"/>
      <c r="H1254" s="222"/>
    </row>
    <row r="1255" spans="5:8" s="164" customFormat="1" ht="12.75">
      <c r="E1255" s="265"/>
      <c r="F1255" s="480"/>
      <c r="G1255" s="222"/>
      <c r="H1255" s="222"/>
    </row>
    <row r="1256" spans="5:8" s="164" customFormat="1" ht="12.75">
      <c r="E1256" s="265"/>
      <c r="F1256" s="480"/>
      <c r="G1256" s="222"/>
      <c r="H1256" s="222"/>
    </row>
    <row r="1257" spans="5:8" s="164" customFormat="1" ht="12.75">
      <c r="E1257" s="265"/>
      <c r="F1257" s="480"/>
      <c r="G1257" s="222"/>
      <c r="H1257" s="222"/>
    </row>
    <row r="1258" spans="5:8" s="164" customFormat="1" ht="12.75">
      <c r="E1258" s="265"/>
      <c r="F1258" s="480"/>
      <c r="G1258" s="222"/>
      <c r="H1258" s="222"/>
    </row>
    <row r="1259" spans="5:8" s="164" customFormat="1" ht="12.75">
      <c r="E1259" s="265"/>
      <c r="F1259" s="480"/>
      <c r="G1259" s="222"/>
      <c r="H1259" s="222"/>
    </row>
    <row r="1260" spans="5:8" s="164" customFormat="1" ht="12.75">
      <c r="E1260" s="265"/>
      <c r="F1260" s="480"/>
      <c r="G1260" s="222"/>
      <c r="H1260" s="222"/>
    </row>
    <row r="1261" spans="5:8" s="164" customFormat="1" ht="12.75">
      <c r="E1261" s="265"/>
      <c r="F1261" s="480"/>
      <c r="G1261" s="222"/>
      <c r="H1261" s="222"/>
    </row>
    <row r="1262" spans="5:8" s="164" customFormat="1" ht="12.75">
      <c r="E1262" s="265"/>
      <c r="F1262" s="480"/>
      <c r="G1262" s="222"/>
      <c r="H1262" s="222"/>
    </row>
    <row r="1263" spans="5:8" s="164" customFormat="1" ht="12.75">
      <c r="E1263" s="265"/>
      <c r="F1263" s="480"/>
      <c r="G1263" s="222"/>
      <c r="H1263" s="222"/>
    </row>
    <row r="1264" spans="5:8" s="164" customFormat="1" ht="12.75">
      <c r="E1264" s="265"/>
      <c r="F1264" s="480"/>
      <c r="G1264" s="222"/>
      <c r="H1264" s="222"/>
    </row>
    <row r="1265" spans="5:8" s="164" customFormat="1" ht="12.75">
      <c r="E1265" s="265"/>
      <c r="F1265" s="480"/>
      <c r="G1265" s="222"/>
      <c r="H1265" s="222"/>
    </row>
    <row r="1266" spans="5:8" s="164" customFormat="1" ht="12.75">
      <c r="E1266" s="265"/>
      <c r="F1266" s="480"/>
      <c r="G1266" s="222"/>
      <c r="H1266" s="222"/>
    </row>
    <row r="1267" spans="5:8" s="164" customFormat="1" ht="12.75">
      <c r="E1267" s="265"/>
      <c r="F1267" s="480"/>
      <c r="G1267" s="222"/>
      <c r="H1267" s="222"/>
    </row>
    <row r="1268" spans="5:8" s="164" customFormat="1" ht="12.75">
      <c r="E1268" s="265"/>
      <c r="F1268" s="480"/>
      <c r="G1268" s="222"/>
      <c r="H1268" s="222"/>
    </row>
    <row r="1269" spans="5:8" s="164" customFormat="1" ht="12.75">
      <c r="E1269" s="265"/>
      <c r="F1269" s="480"/>
      <c r="G1269" s="222"/>
      <c r="H1269" s="222"/>
    </row>
    <row r="1270" spans="5:8" s="164" customFormat="1" ht="12.75">
      <c r="E1270" s="265"/>
      <c r="F1270" s="480"/>
      <c r="G1270" s="222"/>
      <c r="H1270" s="222"/>
    </row>
    <row r="1271" spans="5:8" s="164" customFormat="1" ht="12.75">
      <c r="E1271" s="265"/>
      <c r="F1271" s="480"/>
      <c r="G1271" s="222"/>
      <c r="H1271" s="222"/>
    </row>
    <row r="1272" spans="5:8" s="164" customFormat="1" ht="12.75">
      <c r="E1272" s="265"/>
      <c r="F1272" s="480"/>
      <c r="G1272" s="222"/>
      <c r="H1272" s="222"/>
    </row>
    <row r="1273" spans="5:8" s="164" customFormat="1" ht="12.75">
      <c r="E1273" s="265"/>
      <c r="F1273" s="480"/>
      <c r="G1273" s="222"/>
      <c r="H1273" s="222"/>
    </row>
    <row r="1274" spans="5:8" s="164" customFormat="1" ht="12.75">
      <c r="E1274" s="265"/>
      <c r="F1274" s="480"/>
      <c r="G1274" s="222"/>
      <c r="H1274" s="222"/>
    </row>
    <row r="1275" spans="5:8" s="164" customFormat="1" ht="12.75">
      <c r="E1275" s="265"/>
      <c r="F1275" s="480"/>
      <c r="G1275" s="222"/>
      <c r="H1275" s="222"/>
    </row>
    <row r="1276" spans="5:8" s="164" customFormat="1" ht="12.75">
      <c r="E1276" s="265"/>
      <c r="F1276" s="480"/>
      <c r="G1276" s="222"/>
      <c r="H1276" s="222"/>
    </row>
    <row r="1277" spans="5:8" s="164" customFormat="1" ht="12.75">
      <c r="E1277" s="265"/>
      <c r="F1277" s="480"/>
      <c r="G1277" s="222"/>
      <c r="H1277" s="222"/>
    </row>
    <row r="1278" spans="5:8" s="164" customFormat="1" ht="12.75">
      <c r="E1278" s="265"/>
      <c r="F1278" s="480"/>
      <c r="G1278" s="222"/>
      <c r="H1278" s="222"/>
    </row>
    <row r="1279" spans="5:8" s="164" customFormat="1" ht="12.75">
      <c r="E1279" s="265"/>
      <c r="F1279" s="480"/>
      <c r="G1279" s="222"/>
      <c r="H1279" s="222"/>
    </row>
    <row r="1280" spans="5:8" s="164" customFormat="1" ht="12.75">
      <c r="E1280" s="265"/>
      <c r="F1280" s="480"/>
      <c r="G1280" s="222"/>
      <c r="H1280" s="222"/>
    </row>
    <row r="1281" spans="5:8" s="164" customFormat="1" ht="12.75">
      <c r="E1281" s="265"/>
      <c r="F1281" s="480"/>
      <c r="G1281" s="222"/>
      <c r="H1281" s="222"/>
    </row>
    <row r="1282" spans="5:8" s="164" customFormat="1" ht="12.75">
      <c r="E1282" s="265"/>
      <c r="F1282" s="480"/>
      <c r="G1282" s="222"/>
      <c r="H1282" s="222"/>
    </row>
    <row r="1283" spans="5:8" s="164" customFormat="1" ht="12.75">
      <c r="E1283" s="265"/>
      <c r="F1283" s="480"/>
      <c r="G1283" s="222"/>
      <c r="H1283" s="222"/>
    </row>
    <row r="1284" spans="5:8" s="164" customFormat="1" ht="12.75">
      <c r="E1284" s="265"/>
      <c r="F1284" s="480"/>
      <c r="G1284" s="222"/>
      <c r="H1284" s="222"/>
    </row>
    <row r="1285" spans="5:8" s="164" customFormat="1" ht="12.75">
      <c r="E1285" s="265"/>
      <c r="F1285" s="480"/>
      <c r="G1285" s="222"/>
      <c r="H1285" s="222"/>
    </row>
    <row r="1286" spans="5:8" s="164" customFormat="1" ht="12.75">
      <c r="E1286" s="265"/>
      <c r="F1286" s="480"/>
      <c r="G1286" s="222"/>
      <c r="H1286" s="222"/>
    </row>
    <row r="1287" spans="5:8" s="164" customFormat="1" ht="12.75">
      <c r="E1287" s="265"/>
      <c r="F1287" s="480"/>
      <c r="G1287" s="222"/>
      <c r="H1287" s="222"/>
    </row>
    <row r="1288" spans="5:8" s="164" customFormat="1" ht="12.75">
      <c r="E1288" s="265"/>
      <c r="F1288" s="480"/>
      <c r="G1288" s="222"/>
      <c r="H1288" s="222"/>
    </row>
    <row r="1289" spans="5:8" s="164" customFormat="1" ht="12.75">
      <c r="E1289" s="265"/>
      <c r="F1289" s="480"/>
      <c r="G1289" s="222"/>
      <c r="H1289" s="222"/>
    </row>
    <row r="1290" spans="5:8" s="164" customFormat="1" ht="12.75">
      <c r="E1290" s="265"/>
      <c r="F1290" s="480"/>
      <c r="G1290" s="222"/>
      <c r="H1290" s="222"/>
    </row>
    <row r="1291" spans="5:8" s="164" customFormat="1" ht="12.75">
      <c r="E1291" s="265"/>
      <c r="F1291" s="480"/>
      <c r="G1291" s="222"/>
      <c r="H1291" s="222"/>
    </row>
    <row r="1292" spans="5:8" s="164" customFormat="1" ht="12.75">
      <c r="E1292" s="265"/>
      <c r="F1292" s="480"/>
      <c r="G1292" s="222"/>
      <c r="H1292" s="222"/>
    </row>
    <row r="1293" spans="5:8" s="164" customFormat="1" ht="12.75">
      <c r="E1293" s="265"/>
      <c r="F1293" s="480"/>
      <c r="G1293" s="222"/>
      <c r="H1293" s="222"/>
    </row>
    <row r="1294" spans="5:8" s="164" customFormat="1" ht="12.75">
      <c r="E1294" s="265"/>
      <c r="F1294" s="480"/>
      <c r="G1294" s="222"/>
      <c r="H1294" s="222"/>
    </row>
    <row r="1295" spans="5:8" s="164" customFormat="1" ht="12.75">
      <c r="E1295" s="265"/>
      <c r="F1295" s="480"/>
      <c r="G1295" s="222"/>
      <c r="H1295" s="222"/>
    </row>
    <row r="1296" spans="5:8" s="164" customFormat="1" ht="12.75">
      <c r="E1296" s="265"/>
      <c r="F1296" s="480"/>
      <c r="G1296" s="222"/>
      <c r="H1296" s="222"/>
    </row>
    <row r="1297" spans="5:8" s="164" customFormat="1" ht="12.75">
      <c r="E1297" s="265"/>
      <c r="F1297" s="480"/>
      <c r="G1297" s="222"/>
      <c r="H1297" s="222"/>
    </row>
    <row r="1298" spans="5:8" s="164" customFormat="1" ht="12.75">
      <c r="E1298" s="265"/>
      <c r="F1298" s="480"/>
      <c r="G1298" s="222"/>
      <c r="H1298" s="222"/>
    </row>
    <row r="1299" spans="5:8" s="164" customFormat="1" ht="12.75">
      <c r="E1299" s="265"/>
      <c r="F1299" s="480"/>
      <c r="G1299" s="222"/>
      <c r="H1299" s="222"/>
    </row>
    <row r="1300" spans="5:8" s="164" customFormat="1" ht="12.75">
      <c r="E1300" s="265"/>
      <c r="F1300" s="480"/>
      <c r="G1300" s="222"/>
      <c r="H1300" s="222"/>
    </row>
    <row r="1301" spans="5:8" s="164" customFormat="1" ht="12.75">
      <c r="E1301" s="265"/>
      <c r="F1301" s="480"/>
      <c r="G1301" s="222"/>
      <c r="H1301" s="222"/>
    </row>
    <row r="1302" spans="5:8" s="164" customFormat="1" ht="12.75">
      <c r="E1302" s="265"/>
      <c r="F1302" s="480"/>
      <c r="G1302" s="222"/>
      <c r="H1302" s="222"/>
    </row>
    <row r="1303" spans="5:8" s="164" customFormat="1" ht="12.75">
      <c r="E1303" s="265"/>
      <c r="F1303" s="480"/>
      <c r="G1303" s="222"/>
      <c r="H1303" s="222"/>
    </row>
    <row r="1304" spans="5:8" s="164" customFormat="1" ht="12.75">
      <c r="E1304" s="265"/>
      <c r="F1304" s="480"/>
      <c r="G1304" s="222"/>
      <c r="H1304" s="222"/>
    </row>
    <row r="1305" spans="5:8" s="164" customFormat="1" ht="12.75">
      <c r="E1305" s="265"/>
      <c r="F1305" s="480"/>
      <c r="G1305" s="222"/>
      <c r="H1305" s="222"/>
    </row>
    <row r="1306" spans="5:8" s="164" customFormat="1" ht="12.75">
      <c r="E1306" s="265"/>
      <c r="F1306" s="480"/>
      <c r="G1306" s="222"/>
      <c r="H1306" s="222"/>
    </row>
    <row r="1307" spans="5:8" s="164" customFormat="1" ht="12.75">
      <c r="E1307" s="265"/>
      <c r="F1307" s="480"/>
      <c r="G1307" s="222"/>
      <c r="H1307" s="222"/>
    </row>
    <row r="1308" spans="5:8" s="164" customFormat="1" ht="12.75">
      <c r="E1308" s="265"/>
      <c r="F1308" s="480"/>
      <c r="G1308" s="222"/>
      <c r="H1308" s="222"/>
    </row>
    <row r="1309" spans="5:8" s="164" customFormat="1" ht="12.75">
      <c r="E1309" s="265"/>
      <c r="F1309" s="480"/>
      <c r="G1309" s="222"/>
      <c r="H1309" s="222"/>
    </row>
    <row r="1310" spans="5:8" s="164" customFormat="1" ht="12.75">
      <c r="E1310" s="265"/>
      <c r="F1310" s="480"/>
      <c r="G1310" s="222"/>
      <c r="H1310" s="222"/>
    </row>
    <row r="1311" spans="5:8" s="164" customFormat="1" ht="12.75">
      <c r="E1311" s="265"/>
      <c r="F1311" s="480"/>
      <c r="G1311" s="222"/>
      <c r="H1311" s="222"/>
    </row>
    <row r="1312" spans="5:8" s="164" customFormat="1" ht="12.75">
      <c r="E1312" s="265"/>
      <c r="F1312" s="480"/>
      <c r="G1312" s="222"/>
      <c r="H1312" s="222"/>
    </row>
    <row r="1313" spans="5:8" s="164" customFormat="1" ht="12.75">
      <c r="E1313" s="265"/>
      <c r="F1313" s="480"/>
      <c r="G1313" s="222"/>
      <c r="H1313" s="222"/>
    </row>
    <row r="1314" spans="5:8" s="164" customFormat="1" ht="12.75">
      <c r="E1314" s="265"/>
      <c r="F1314" s="480"/>
      <c r="G1314" s="222"/>
      <c r="H1314" s="222"/>
    </row>
    <row r="1315" spans="5:8" s="164" customFormat="1" ht="12.75">
      <c r="E1315" s="265"/>
      <c r="F1315" s="480"/>
      <c r="G1315" s="222"/>
      <c r="H1315" s="222"/>
    </row>
    <row r="1316" spans="5:8" s="164" customFormat="1" ht="12.75">
      <c r="E1316" s="265"/>
      <c r="F1316" s="480"/>
      <c r="G1316" s="222"/>
      <c r="H1316" s="222"/>
    </row>
    <row r="1317" spans="5:8" s="164" customFormat="1" ht="12.75">
      <c r="E1317" s="265"/>
      <c r="F1317" s="480"/>
      <c r="G1317" s="222"/>
      <c r="H1317" s="222"/>
    </row>
    <row r="1318" spans="5:8" s="164" customFormat="1" ht="12.75">
      <c r="E1318" s="265"/>
      <c r="F1318" s="480"/>
      <c r="G1318" s="222"/>
      <c r="H1318" s="222"/>
    </row>
    <row r="1319" spans="5:8" s="164" customFormat="1" ht="12.75">
      <c r="E1319" s="265"/>
      <c r="F1319" s="480"/>
      <c r="G1319" s="222"/>
      <c r="H1319" s="222"/>
    </row>
    <row r="1320" spans="5:8" s="164" customFormat="1" ht="12.75">
      <c r="E1320" s="265"/>
      <c r="F1320" s="480"/>
      <c r="G1320" s="222"/>
      <c r="H1320" s="222"/>
    </row>
    <row r="1321" spans="5:8" s="164" customFormat="1" ht="12.75">
      <c r="E1321" s="265"/>
      <c r="F1321" s="480"/>
      <c r="G1321" s="222"/>
      <c r="H1321" s="222"/>
    </row>
    <row r="1322" spans="5:8" s="164" customFormat="1" ht="12.75">
      <c r="E1322" s="265"/>
      <c r="F1322" s="480"/>
      <c r="G1322" s="222"/>
      <c r="H1322" s="222"/>
    </row>
    <row r="1323" spans="5:8" s="164" customFormat="1" ht="12.75">
      <c r="E1323" s="265"/>
      <c r="F1323" s="480"/>
      <c r="G1323" s="222"/>
      <c r="H1323" s="222"/>
    </row>
    <row r="1324" spans="5:8" s="164" customFormat="1" ht="12.75">
      <c r="E1324" s="265"/>
      <c r="F1324" s="480"/>
      <c r="G1324" s="222"/>
      <c r="H1324" s="222"/>
    </row>
    <row r="1325" spans="5:8" s="164" customFormat="1" ht="12.75">
      <c r="E1325" s="265"/>
      <c r="F1325" s="480"/>
      <c r="G1325" s="222"/>
      <c r="H1325" s="222"/>
    </row>
    <row r="1326" spans="5:8" s="164" customFormat="1" ht="12.75">
      <c r="E1326" s="265"/>
      <c r="F1326" s="480"/>
      <c r="G1326" s="222"/>
      <c r="H1326" s="222"/>
    </row>
    <row r="1327" spans="5:8" s="164" customFormat="1" ht="12.75">
      <c r="E1327" s="265"/>
      <c r="F1327" s="480"/>
      <c r="G1327" s="222"/>
      <c r="H1327" s="222"/>
    </row>
    <row r="1328" spans="5:8" s="164" customFormat="1" ht="12.75">
      <c r="E1328" s="265"/>
      <c r="F1328" s="480"/>
      <c r="G1328" s="222"/>
      <c r="H1328" s="222"/>
    </row>
    <row r="1329" spans="5:8" s="164" customFormat="1" ht="12.75">
      <c r="E1329" s="265"/>
      <c r="F1329" s="480"/>
      <c r="G1329" s="222"/>
      <c r="H1329" s="222"/>
    </row>
    <row r="1330" spans="5:8" s="164" customFormat="1" ht="12.75">
      <c r="E1330" s="265"/>
      <c r="F1330" s="480"/>
      <c r="G1330" s="222"/>
      <c r="H1330" s="222"/>
    </row>
    <row r="1331" spans="5:8" s="164" customFormat="1" ht="12.75">
      <c r="E1331" s="265"/>
      <c r="F1331" s="480"/>
      <c r="G1331" s="222"/>
      <c r="H1331" s="222"/>
    </row>
    <row r="1332" spans="5:8" s="164" customFormat="1" ht="12.75">
      <c r="E1332" s="265"/>
      <c r="F1332" s="480"/>
      <c r="G1332" s="222"/>
      <c r="H1332" s="222"/>
    </row>
    <row r="1333" spans="5:8" s="164" customFormat="1" ht="12.75">
      <c r="E1333" s="265"/>
      <c r="F1333" s="480"/>
      <c r="G1333" s="222"/>
      <c r="H1333" s="222"/>
    </row>
    <row r="1334" spans="5:8" s="164" customFormat="1" ht="12.75">
      <c r="E1334" s="265"/>
      <c r="F1334" s="480"/>
      <c r="G1334" s="222"/>
      <c r="H1334" s="222"/>
    </row>
    <row r="1335" spans="5:8" s="164" customFormat="1" ht="12.75">
      <c r="E1335" s="265"/>
      <c r="F1335" s="480"/>
      <c r="G1335" s="222"/>
      <c r="H1335" s="222"/>
    </row>
    <row r="1336" spans="5:8" s="164" customFormat="1" ht="12.75">
      <c r="E1336" s="265"/>
      <c r="F1336" s="480"/>
      <c r="G1336" s="222"/>
      <c r="H1336" s="222"/>
    </row>
    <row r="1337" spans="5:8" s="164" customFormat="1" ht="12.75">
      <c r="E1337" s="265"/>
      <c r="F1337" s="480"/>
      <c r="G1337" s="222"/>
      <c r="H1337" s="222"/>
    </row>
    <row r="1338" spans="5:8" s="164" customFormat="1" ht="12.75">
      <c r="E1338" s="265"/>
      <c r="F1338" s="480"/>
      <c r="G1338" s="222"/>
      <c r="H1338" s="222"/>
    </row>
    <row r="1339" spans="5:8" s="164" customFormat="1" ht="12.75">
      <c r="E1339" s="265"/>
      <c r="F1339" s="480"/>
      <c r="G1339" s="222"/>
      <c r="H1339" s="222"/>
    </row>
    <row r="1340" spans="5:8" s="164" customFormat="1" ht="12.75">
      <c r="E1340" s="265"/>
      <c r="F1340" s="480"/>
      <c r="G1340" s="222"/>
      <c r="H1340" s="222"/>
    </row>
    <row r="1341" spans="5:8" s="164" customFormat="1" ht="12.75">
      <c r="E1341" s="265"/>
      <c r="F1341" s="480"/>
      <c r="G1341" s="222"/>
      <c r="H1341" s="222"/>
    </row>
    <row r="1342" spans="5:8" s="164" customFormat="1" ht="12.75">
      <c r="E1342" s="265"/>
      <c r="F1342" s="480"/>
      <c r="G1342" s="222"/>
      <c r="H1342" s="222"/>
    </row>
    <row r="1343" spans="5:8" s="164" customFormat="1" ht="12.75">
      <c r="E1343" s="265"/>
      <c r="F1343" s="480"/>
      <c r="G1343" s="222"/>
      <c r="H1343" s="222"/>
    </row>
    <row r="1344" spans="5:8" s="164" customFormat="1" ht="12.75">
      <c r="E1344" s="265"/>
      <c r="F1344" s="480"/>
      <c r="G1344" s="222"/>
      <c r="H1344" s="222"/>
    </row>
    <row r="1345" spans="5:8" s="164" customFormat="1" ht="12.75">
      <c r="E1345" s="265"/>
      <c r="F1345" s="480"/>
      <c r="G1345" s="222"/>
      <c r="H1345" s="222"/>
    </row>
    <row r="1346" spans="5:8" s="164" customFormat="1" ht="12.75">
      <c r="E1346" s="265"/>
      <c r="F1346" s="480"/>
      <c r="G1346" s="222"/>
      <c r="H1346" s="222"/>
    </row>
    <row r="1347" spans="5:8" s="164" customFormat="1" ht="12.75">
      <c r="E1347" s="265"/>
      <c r="F1347" s="480"/>
      <c r="G1347" s="222"/>
      <c r="H1347" s="222"/>
    </row>
    <row r="1348" spans="5:8" s="164" customFormat="1" ht="12.75">
      <c r="E1348" s="265"/>
      <c r="F1348" s="480"/>
      <c r="G1348" s="222"/>
      <c r="H1348" s="222"/>
    </row>
    <row r="1349" spans="5:8" s="164" customFormat="1" ht="12.75">
      <c r="E1349" s="265"/>
      <c r="F1349" s="480"/>
      <c r="G1349" s="222"/>
      <c r="H1349" s="222"/>
    </row>
    <row r="1350" spans="5:8" s="164" customFormat="1" ht="12.75">
      <c r="E1350" s="265"/>
      <c r="F1350" s="480"/>
      <c r="G1350" s="222"/>
      <c r="H1350" s="222"/>
    </row>
    <row r="1351" spans="5:8" s="164" customFormat="1" ht="12.75">
      <c r="E1351" s="265"/>
      <c r="F1351" s="480"/>
      <c r="G1351" s="222"/>
      <c r="H1351" s="222"/>
    </row>
    <row r="1352" spans="5:8" s="164" customFormat="1" ht="12.75">
      <c r="E1352" s="265"/>
      <c r="F1352" s="480"/>
      <c r="G1352" s="222"/>
      <c r="H1352" s="222"/>
    </row>
    <row r="1353" spans="5:8" s="164" customFormat="1" ht="12.75">
      <c r="E1353" s="265"/>
      <c r="F1353" s="480"/>
      <c r="G1353" s="222"/>
      <c r="H1353" s="222"/>
    </row>
    <row r="1354" spans="5:8" s="164" customFormat="1" ht="12.75">
      <c r="E1354" s="265"/>
      <c r="F1354" s="480"/>
      <c r="G1354" s="222"/>
      <c r="H1354" s="222"/>
    </row>
    <row r="1355" spans="5:8" s="164" customFormat="1" ht="12.75">
      <c r="E1355" s="265"/>
      <c r="F1355" s="480"/>
      <c r="G1355" s="222"/>
      <c r="H1355" s="222"/>
    </row>
    <row r="1356" spans="5:8" s="164" customFormat="1" ht="12.75">
      <c r="E1356" s="265"/>
      <c r="F1356" s="480"/>
      <c r="G1356" s="222"/>
      <c r="H1356" s="222"/>
    </row>
    <row r="1357" spans="5:8" s="164" customFormat="1" ht="12.75">
      <c r="E1357" s="265"/>
      <c r="F1357" s="480"/>
      <c r="G1357" s="222"/>
      <c r="H1357" s="222"/>
    </row>
    <row r="1358" spans="5:8" s="164" customFormat="1" ht="12.75">
      <c r="E1358" s="265"/>
      <c r="F1358" s="480"/>
      <c r="G1358" s="222"/>
      <c r="H1358" s="222"/>
    </row>
    <row r="1359" spans="5:8" s="164" customFormat="1" ht="12.75">
      <c r="E1359" s="265"/>
      <c r="F1359" s="480"/>
      <c r="G1359" s="222"/>
      <c r="H1359" s="222"/>
    </row>
    <row r="1360" spans="5:8" s="164" customFormat="1" ht="12.75">
      <c r="E1360" s="265"/>
      <c r="F1360" s="480"/>
      <c r="G1360" s="222"/>
      <c r="H1360" s="222"/>
    </row>
    <row r="1361" spans="5:8" s="164" customFormat="1" ht="12.75">
      <c r="E1361" s="265"/>
      <c r="F1361" s="480"/>
      <c r="G1361" s="222"/>
      <c r="H1361" s="222"/>
    </row>
    <row r="1362" spans="5:8" s="164" customFormat="1" ht="12.75">
      <c r="E1362" s="265"/>
      <c r="F1362" s="480"/>
      <c r="G1362" s="222"/>
      <c r="H1362" s="222"/>
    </row>
    <row r="1363" spans="5:8" s="164" customFormat="1" ht="12.75">
      <c r="E1363" s="265"/>
      <c r="F1363" s="480"/>
      <c r="G1363" s="222"/>
      <c r="H1363" s="222"/>
    </row>
    <row r="1364" spans="5:8" s="164" customFormat="1" ht="12.75">
      <c r="E1364" s="265"/>
      <c r="F1364" s="480"/>
      <c r="G1364" s="222"/>
      <c r="H1364" s="222"/>
    </row>
    <row r="1365" spans="5:8" s="164" customFormat="1" ht="12.75">
      <c r="E1365" s="265"/>
      <c r="F1365" s="480"/>
      <c r="G1365" s="222"/>
      <c r="H1365" s="222"/>
    </row>
    <row r="1366" spans="5:8" s="164" customFormat="1" ht="12.75">
      <c r="E1366" s="265"/>
      <c r="F1366" s="480"/>
      <c r="G1366" s="222"/>
      <c r="H1366" s="222"/>
    </row>
    <row r="1367" spans="5:8" s="164" customFormat="1" ht="12.75">
      <c r="E1367" s="265"/>
      <c r="F1367" s="480"/>
      <c r="G1367" s="222"/>
      <c r="H1367" s="222"/>
    </row>
    <row r="1368" spans="5:8" s="164" customFormat="1" ht="12.75">
      <c r="E1368" s="265"/>
      <c r="F1368" s="480"/>
      <c r="G1368" s="222"/>
      <c r="H1368" s="222"/>
    </row>
    <row r="1369" spans="5:8" s="164" customFormat="1" ht="12.75">
      <c r="E1369" s="265"/>
      <c r="F1369" s="480"/>
      <c r="G1369" s="222"/>
      <c r="H1369" s="222"/>
    </row>
    <row r="1370" spans="5:8" s="164" customFormat="1" ht="12.75">
      <c r="E1370" s="265"/>
      <c r="F1370" s="480"/>
      <c r="G1370" s="222"/>
      <c r="H1370" s="222"/>
    </row>
    <row r="1371" spans="5:8" s="164" customFormat="1" ht="12.75">
      <c r="E1371" s="265"/>
      <c r="F1371" s="480"/>
      <c r="G1371" s="222"/>
      <c r="H1371" s="222"/>
    </row>
    <row r="1372" spans="5:8" s="164" customFormat="1" ht="12.75">
      <c r="E1372" s="265"/>
      <c r="F1372" s="480"/>
      <c r="G1372" s="222"/>
      <c r="H1372" s="222"/>
    </row>
    <row r="1373" spans="5:8" s="164" customFormat="1" ht="12.75">
      <c r="E1373" s="265"/>
      <c r="F1373" s="480"/>
      <c r="G1373" s="222"/>
      <c r="H1373" s="222"/>
    </row>
    <row r="1374" spans="5:8" s="164" customFormat="1" ht="12.75">
      <c r="E1374" s="265"/>
      <c r="F1374" s="480"/>
      <c r="G1374" s="222"/>
      <c r="H1374" s="222"/>
    </row>
    <row r="1375" spans="5:8" s="164" customFormat="1" ht="12.75">
      <c r="E1375" s="265"/>
      <c r="F1375" s="480"/>
      <c r="G1375" s="222"/>
      <c r="H1375" s="222"/>
    </row>
    <row r="1376" spans="5:8" s="164" customFormat="1" ht="12.75">
      <c r="E1376" s="265"/>
      <c r="F1376" s="480"/>
      <c r="G1376" s="222"/>
      <c r="H1376" s="222"/>
    </row>
    <row r="1377" spans="5:8" s="164" customFormat="1" ht="12.75">
      <c r="E1377" s="265"/>
      <c r="F1377" s="480"/>
      <c r="G1377" s="222"/>
      <c r="H1377" s="222"/>
    </row>
    <row r="1378" spans="5:8" s="164" customFormat="1" ht="12.75">
      <c r="E1378" s="265"/>
      <c r="F1378" s="480"/>
      <c r="G1378" s="222"/>
      <c r="H1378" s="222"/>
    </row>
    <row r="1379" spans="5:8" s="164" customFormat="1" ht="12.75">
      <c r="E1379" s="265"/>
      <c r="F1379" s="480"/>
      <c r="G1379" s="222"/>
      <c r="H1379" s="222"/>
    </row>
    <row r="1380" spans="5:8" s="164" customFormat="1" ht="12.75">
      <c r="E1380" s="265"/>
      <c r="F1380" s="480"/>
      <c r="G1380" s="222"/>
      <c r="H1380" s="222"/>
    </row>
    <row r="1381" spans="5:8" s="164" customFormat="1" ht="12.75">
      <c r="E1381" s="265"/>
      <c r="F1381" s="480"/>
      <c r="G1381" s="222"/>
      <c r="H1381" s="222"/>
    </row>
    <row r="1382" spans="5:8" s="164" customFormat="1" ht="12.75">
      <c r="E1382" s="265"/>
      <c r="F1382" s="480"/>
      <c r="G1382" s="222"/>
      <c r="H1382" s="222"/>
    </row>
    <row r="1383" spans="5:8" s="164" customFormat="1" ht="12.75">
      <c r="E1383" s="265"/>
      <c r="F1383" s="480"/>
      <c r="G1383" s="222"/>
      <c r="H1383" s="222"/>
    </row>
    <row r="1384" spans="5:8" s="164" customFormat="1" ht="12.75">
      <c r="E1384" s="265"/>
      <c r="F1384" s="480"/>
      <c r="G1384" s="222"/>
      <c r="H1384" s="222"/>
    </row>
    <row r="1385" spans="5:8" s="164" customFormat="1" ht="12.75">
      <c r="E1385" s="265"/>
      <c r="F1385" s="480"/>
      <c r="G1385" s="222"/>
      <c r="H1385" s="222"/>
    </row>
    <row r="1386" spans="5:8" s="164" customFormat="1" ht="12.75">
      <c r="E1386" s="265"/>
      <c r="F1386" s="480"/>
      <c r="G1386" s="222"/>
      <c r="H1386" s="222"/>
    </row>
    <row r="1387" spans="5:8" s="164" customFormat="1" ht="12.75">
      <c r="E1387" s="265"/>
      <c r="F1387" s="480"/>
      <c r="G1387" s="222"/>
      <c r="H1387" s="222"/>
    </row>
    <row r="1388" spans="5:8" s="164" customFormat="1" ht="12.75">
      <c r="E1388" s="265"/>
      <c r="F1388" s="480"/>
      <c r="G1388" s="222"/>
      <c r="H1388" s="222"/>
    </row>
    <row r="1389" spans="5:8" s="164" customFormat="1" ht="12.75">
      <c r="E1389" s="265"/>
      <c r="F1389" s="480"/>
      <c r="G1389" s="222"/>
      <c r="H1389" s="222"/>
    </row>
    <row r="1390" spans="5:8" s="164" customFormat="1" ht="12.75">
      <c r="E1390" s="265"/>
      <c r="F1390" s="480"/>
      <c r="G1390" s="222"/>
      <c r="H1390" s="222"/>
    </row>
    <row r="1391" spans="5:8" s="164" customFormat="1" ht="12.75">
      <c r="E1391" s="265"/>
      <c r="F1391" s="480"/>
      <c r="G1391" s="222"/>
      <c r="H1391" s="222"/>
    </row>
    <row r="1392" spans="5:8" s="164" customFormat="1" ht="12.75">
      <c r="E1392" s="265"/>
      <c r="F1392" s="480"/>
      <c r="G1392" s="222"/>
      <c r="H1392" s="222"/>
    </row>
    <row r="1393" spans="5:8" s="164" customFormat="1" ht="12.75">
      <c r="E1393" s="265"/>
      <c r="F1393" s="480"/>
      <c r="G1393" s="222"/>
      <c r="H1393" s="222"/>
    </row>
    <row r="1394" spans="5:8" s="164" customFormat="1" ht="12.75">
      <c r="E1394" s="265"/>
      <c r="F1394" s="480"/>
      <c r="G1394" s="222"/>
      <c r="H1394" s="222"/>
    </row>
    <row r="1395" spans="5:8" s="164" customFormat="1" ht="12.75">
      <c r="E1395" s="265"/>
      <c r="F1395" s="480"/>
      <c r="G1395" s="222"/>
      <c r="H1395" s="222"/>
    </row>
    <row r="1396" spans="5:8" s="164" customFormat="1" ht="12.75">
      <c r="E1396" s="265"/>
      <c r="F1396" s="480"/>
      <c r="G1396" s="222"/>
      <c r="H1396" s="222"/>
    </row>
    <row r="1397" spans="5:8" s="164" customFormat="1" ht="12.75">
      <c r="E1397" s="265"/>
      <c r="F1397" s="480"/>
      <c r="G1397" s="222"/>
      <c r="H1397" s="222"/>
    </row>
    <row r="1398" spans="5:8" s="164" customFormat="1" ht="12.75">
      <c r="E1398" s="265"/>
      <c r="F1398" s="480"/>
      <c r="G1398" s="222"/>
      <c r="H1398" s="222"/>
    </row>
    <row r="1399" spans="5:8" s="164" customFormat="1" ht="12.75">
      <c r="E1399" s="265"/>
      <c r="F1399" s="480"/>
      <c r="G1399" s="222"/>
      <c r="H1399" s="222"/>
    </row>
    <row r="1400" spans="5:8" s="164" customFormat="1" ht="12.75">
      <c r="E1400" s="265"/>
      <c r="F1400" s="480"/>
      <c r="G1400" s="222"/>
      <c r="H1400" s="222"/>
    </row>
    <row r="1401" spans="5:8" s="164" customFormat="1" ht="12.75">
      <c r="E1401" s="265"/>
      <c r="F1401" s="480"/>
      <c r="G1401" s="222"/>
      <c r="H1401" s="222"/>
    </row>
    <row r="1402" spans="5:8" s="164" customFormat="1" ht="12.75">
      <c r="E1402" s="265"/>
      <c r="F1402" s="480"/>
      <c r="G1402" s="222"/>
      <c r="H1402" s="222"/>
    </row>
    <row r="1403" spans="5:8" s="164" customFormat="1" ht="12.75">
      <c r="E1403" s="265"/>
      <c r="F1403" s="480"/>
      <c r="G1403" s="222"/>
      <c r="H1403" s="222"/>
    </row>
    <row r="1404" spans="5:8" s="164" customFormat="1" ht="12.75">
      <c r="E1404" s="265"/>
      <c r="F1404" s="480"/>
      <c r="G1404" s="222"/>
      <c r="H1404" s="222"/>
    </row>
    <row r="1405" spans="5:8" s="164" customFormat="1" ht="12.75">
      <c r="E1405" s="265"/>
      <c r="F1405" s="480"/>
      <c r="G1405" s="222"/>
      <c r="H1405" s="222"/>
    </row>
    <row r="1406" spans="5:8" s="164" customFormat="1" ht="12.75">
      <c r="E1406" s="265"/>
      <c r="F1406" s="480"/>
      <c r="G1406" s="222"/>
      <c r="H1406" s="222"/>
    </row>
    <row r="1407" spans="5:8" s="164" customFormat="1" ht="12.75">
      <c r="E1407" s="265"/>
      <c r="F1407" s="480"/>
      <c r="G1407" s="222"/>
      <c r="H1407" s="222"/>
    </row>
    <row r="1408" spans="5:8" s="164" customFormat="1" ht="12.75">
      <c r="E1408" s="265"/>
      <c r="F1408" s="480"/>
      <c r="G1408" s="222"/>
      <c r="H1408" s="222"/>
    </row>
    <row r="1409" spans="5:8" s="164" customFormat="1" ht="12.75">
      <c r="E1409" s="265"/>
      <c r="F1409" s="480"/>
      <c r="G1409" s="222"/>
      <c r="H1409" s="222"/>
    </row>
    <row r="1410" spans="5:8" s="164" customFormat="1" ht="12.75">
      <c r="E1410" s="265"/>
      <c r="F1410" s="480"/>
      <c r="G1410" s="222"/>
      <c r="H1410" s="222"/>
    </row>
    <row r="1411" spans="5:8" s="164" customFormat="1" ht="12.75">
      <c r="E1411" s="265"/>
      <c r="F1411" s="480"/>
      <c r="G1411" s="222"/>
      <c r="H1411" s="222"/>
    </row>
    <row r="1412" spans="5:8" s="164" customFormat="1" ht="12.75">
      <c r="E1412" s="265"/>
      <c r="F1412" s="480"/>
      <c r="G1412" s="222"/>
      <c r="H1412" s="222"/>
    </row>
    <row r="1413" spans="5:8" s="164" customFormat="1" ht="12.75">
      <c r="E1413" s="265"/>
      <c r="F1413" s="480"/>
      <c r="G1413" s="222"/>
      <c r="H1413" s="222"/>
    </row>
    <row r="1414" spans="5:8" s="164" customFormat="1" ht="12.75">
      <c r="E1414" s="265"/>
      <c r="F1414" s="480"/>
      <c r="G1414" s="222"/>
      <c r="H1414" s="222"/>
    </row>
    <row r="1415" spans="5:8" s="164" customFormat="1" ht="12.75">
      <c r="E1415" s="265"/>
      <c r="F1415" s="480"/>
      <c r="G1415" s="222"/>
      <c r="H1415" s="222"/>
    </row>
    <row r="1416" spans="5:8" s="164" customFormat="1" ht="12.75">
      <c r="E1416" s="265"/>
      <c r="F1416" s="480"/>
      <c r="G1416" s="222"/>
      <c r="H1416" s="222"/>
    </row>
    <row r="1417" spans="5:8" s="164" customFormat="1" ht="12.75">
      <c r="E1417" s="265"/>
      <c r="F1417" s="480"/>
      <c r="G1417" s="222"/>
      <c r="H1417" s="222"/>
    </row>
    <row r="1418" spans="5:8" s="164" customFormat="1" ht="12.75">
      <c r="E1418" s="265"/>
      <c r="F1418" s="480"/>
      <c r="G1418" s="222"/>
      <c r="H1418" s="222"/>
    </row>
    <row r="1419" spans="5:8" s="164" customFormat="1" ht="12.75">
      <c r="E1419" s="265"/>
      <c r="F1419" s="480"/>
      <c r="G1419" s="222"/>
      <c r="H1419" s="222"/>
    </row>
    <row r="1420" spans="5:8" s="164" customFormat="1" ht="12.75">
      <c r="E1420" s="265"/>
      <c r="F1420" s="480"/>
      <c r="G1420" s="222"/>
      <c r="H1420" s="222"/>
    </row>
    <row r="1421" spans="5:8" s="164" customFormat="1" ht="12.75">
      <c r="E1421" s="265"/>
      <c r="F1421" s="480"/>
      <c r="G1421" s="222"/>
      <c r="H1421" s="222"/>
    </row>
    <row r="1422" spans="5:8" s="164" customFormat="1" ht="12.75">
      <c r="E1422" s="265"/>
      <c r="F1422" s="480"/>
      <c r="G1422" s="222"/>
      <c r="H1422" s="222"/>
    </row>
    <row r="1423" spans="5:8" s="164" customFormat="1" ht="12.75">
      <c r="E1423" s="265"/>
      <c r="F1423" s="480"/>
      <c r="G1423" s="222"/>
      <c r="H1423" s="222"/>
    </row>
    <row r="1424" spans="5:8" s="164" customFormat="1" ht="12.75">
      <c r="E1424" s="265"/>
      <c r="F1424" s="480"/>
      <c r="G1424" s="222"/>
      <c r="H1424" s="222"/>
    </row>
    <row r="1425" spans="5:8" s="164" customFormat="1" ht="12.75">
      <c r="E1425" s="265"/>
      <c r="F1425" s="480"/>
      <c r="G1425" s="222"/>
      <c r="H1425" s="222"/>
    </row>
    <row r="1426" spans="5:8" s="164" customFormat="1" ht="12.75">
      <c r="E1426" s="265"/>
      <c r="F1426" s="480"/>
      <c r="G1426" s="222"/>
      <c r="H1426" s="222"/>
    </row>
    <row r="1427" spans="5:8" s="164" customFormat="1" ht="12.75">
      <c r="E1427" s="265"/>
      <c r="F1427" s="480"/>
      <c r="G1427" s="222"/>
      <c r="H1427" s="222"/>
    </row>
    <row r="1428" spans="5:8" s="164" customFormat="1" ht="12.75">
      <c r="E1428" s="265"/>
      <c r="F1428" s="480"/>
      <c r="G1428" s="222"/>
      <c r="H1428" s="222"/>
    </row>
    <row r="1429" spans="5:8" s="164" customFormat="1" ht="12.75">
      <c r="E1429" s="265"/>
      <c r="F1429" s="480"/>
      <c r="G1429" s="222"/>
      <c r="H1429" s="222"/>
    </row>
    <row r="1430" spans="5:8" s="164" customFormat="1" ht="12.75">
      <c r="E1430" s="265"/>
      <c r="F1430" s="480"/>
      <c r="G1430" s="222"/>
      <c r="H1430" s="222"/>
    </row>
    <row r="1431" spans="5:8" s="164" customFormat="1" ht="12.75">
      <c r="E1431" s="265"/>
      <c r="F1431" s="480"/>
      <c r="G1431" s="222"/>
      <c r="H1431" s="222"/>
    </row>
    <row r="1432" spans="5:8" s="164" customFormat="1" ht="12.75">
      <c r="E1432" s="265"/>
      <c r="F1432" s="480"/>
      <c r="G1432" s="222"/>
      <c r="H1432" s="222"/>
    </row>
    <row r="1433" spans="5:8" s="164" customFormat="1" ht="12.75">
      <c r="E1433" s="265"/>
      <c r="F1433" s="480"/>
      <c r="G1433" s="222"/>
      <c r="H1433" s="222"/>
    </row>
    <row r="1434" spans="5:8" s="164" customFormat="1" ht="12.75">
      <c r="E1434" s="265"/>
      <c r="F1434" s="480"/>
      <c r="G1434" s="222"/>
      <c r="H1434" s="222"/>
    </row>
    <row r="1435" spans="5:8" s="164" customFormat="1" ht="12.75">
      <c r="E1435" s="265"/>
      <c r="F1435" s="480"/>
      <c r="G1435" s="222"/>
      <c r="H1435" s="222"/>
    </row>
    <row r="1436" spans="5:8" s="164" customFormat="1" ht="12.75">
      <c r="E1436" s="265"/>
      <c r="F1436" s="480"/>
      <c r="G1436" s="222"/>
      <c r="H1436" s="222"/>
    </row>
    <row r="1437" spans="5:8" s="164" customFormat="1" ht="12.75">
      <c r="E1437" s="265"/>
      <c r="F1437" s="480"/>
      <c r="G1437" s="222"/>
      <c r="H1437" s="222"/>
    </row>
    <row r="1438" spans="5:8" s="164" customFormat="1" ht="12.75">
      <c r="E1438" s="265"/>
      <c r="F1438" s="480"/>
      <c r="G1438" s="222"/>
      <c r="H1438" s="222"/>
    </row>
    <row r="1439" spans="5:8" s="164" customFormat="1" ht="12.75">
      <c r="E1439" s="265"/>
      <c r="F1439" s="480"/>
      <c r="G1439" s="222"/>
      <c r="H1439" s="222"/>
    </row>
    <row r="1440" spans="5:8" s="164" customFormat="1" ht="12.75">
      <c r="E1440" s="265"/>
      <c r="F1440" s="480"/>
      <c r="G1440" s="222"/>
      <c r="H1440" s="222"/>
    </row>
    <row r="1441" spans="5:8" s="164" customFormat="1" ht="12.75">
      <c r="E1441" s="265"/>
      <c r="F1441" s="480"/>
      <c r="G1441" s="222"/>
      <c r="H1441" s="222"/>
    </row>
    <row r="1442" spans="5:8" s="164" customFormat="1" ht="12.75">
      <c r="E1442" s="265"/>
      <c r="F1442" s="480"/>
      <c r="G1442" s="222"/>
      <c r="H1442" s="222"/>
    </row>
    <row r="1443" spans="5:8" s="164" customFormat="1" ht="12.75">
      <c r="E1443" s="265"/>
      <c r="F1443" s="480"/>
      <c r="G1443" s="222"/>
      <c r="H1443" s="222"/>
    </row>
    <row r="1444" spans="5:8" s="164" customFormat="1" ht="12.75">
      <c r="E1444" s="265"/>
      <c r="F1444" s="480"/>
      <c r="G1444" s="222"/>
      <c r="H1444" s="222"/>
    </row>
    <row r="1445" spans="5:8" s="164" customFormat="1" ht="12.75">
      <c r="E1445" s="265"/>
      <c r="F1445" s="480"/>
      <c r="G1445" s="222"/>
      <c r="H1445" s="222"/>
    </row>
    <row r="1446" spans="5:8" s="164" customFormat="1" ht="12.75">
      <c r="E1446" s="265"/>
      <c r="F1446" s="480"/>
      <c r="G1446" s="222"/>
      <c r="H1446" s="222"/>
    </row>
    <row r="1447" spans="5:8" s="164" customFormat="1" ht="12.75">
      <c r="E1447" s="265"/>
      <c r="F1447" s="480"/>
      <c r="G1447" s="222"/>
      <c r="H1447" s="222"/>
    </row>
    <row r="1448" spans="5:8" s="164" customFormat="1" ht="12.75">
      <c r="E1448" s="265"/>
      <c r="F1448" s="480"/>
      <c r="G1448" s="222"/>
      <c r="H1448" s="222"/>
    </row>
    <row r="1449" spans="5:8" s="164" customFormat="1" ht="12.75">
      <c r="E1449" s="265"/>
      <c r="F1449" s="480"/>
      <c r="G1449" s="222"/>
      <c r="H1449" s="222"/>
    </row>
    <row r="1450" spans="5:8" s="164" customFormat="1" ht="12.75">
      <c r="E1450" s="265"/>
      <c r="F1450" s="480"/>
      <c r="G1450" s="222"/>
      <c r="H1450" s="222"/>
    </row>
    <row r="1451" spans="5:8" s="164" customFormat="1" ht="12.75">
      <c r="E1451" s="265"/>
      <c r="F1451" s="480"/>
      <c r="G1451" s="222"/>
      <c r="H1451" s="222"/>
    </row>
    <row r="1452" spans="5:8" s="164" customFormat="1" ht="12.75">
      <c r="E1452" s="265"/>
      <c r="F1452" s="480"/>
      <c r="G1452" s="222"/>
      <c r="H1452" s="222"/>
    </row>
    <row r="1453" spans="5:8" s="164" customFormat="1" ht="12.75">
      <c r="E1453" s="265"/>
      <c r="F1453" s="480"/>
      <c r="G1453" s="222"/>
      <c r="H1453" s="222"/>
    </row>
    <row r="1454" spans="5:8" s="164" customFormat="1" ht="12.75">
      <c r="E1454" s="265"/>
      <c r="F1454" s="480"/>
      <c r="G1454" s="222"/>
      <c r="H1454" s="222"/>
    </row>
    <row r="1455" spans="5:8" s="164" customFormat="1" ht="12.75">
      <c r="E1455" s="265"/>
      <c r="F1455" s="480"/>
      <c r="G1455" s="222"/>
      <c r="H1455" s="222"/>
    </row>
    <row r="1456" spans="5:8" s="164" customFormat="1" ht="12.75">
      <c r="E1456" s="265"/>
      <c r="F1456" s="480"/>
      <c r="G1456" s="222"/>
      <c r="H1456" s="222"/>
    </row>
    <row r="1457" spans="5:8" s="164" customFormat="1" ht="12.75">
      <c r="E1457" s="265"/>
      <c r="F1457" s="480"/>
      <c r="G1457" s="222"/>
      <c r="H1457" s="222"/>
    </row>
    <row r="1458" spans="5:8" s="164" customFormat="1" ht="12.75">
      <c r="E1458" s="265"/>
      <c r="F1458" s="480"/>
      <c r="G1458" s="222"/>
      <c r="H1458" s="222"/>
    </row>
    <row r="1459" spans="5:8" s="164" customFormat="1" ht="12.75">
      <c r="E1459" s="265"/>
      <c r="F1459" s="480"/>
      <c r="G1459" s="222"/>
      <c r="H1459" s="222"/>
    </row>
    <row r="1460" spans="5:8" s="164" customFormat="1" ht="12.75">
      <c r="E1460" s="265"/>
      <c r="F1460" s="480"/>
      <c r="G1460" s="222"/>
      <c r="H1460" s="222"/>
    </row>
    <row r="1461" spans="5:8" s="164" customFormat="1" ht="12.75">
      <c r="E1461" s="265"/>
      <c r="F1461" s="480"/>
      <c r="G1461" s="222"/>
      <c r="H1461" s="222"/>
    </row>
    <row r="1462" spans="5:8" s="164" customFormat="1" ht="12.75">
      <c r="E1462" s="265"/>
      <c r="F1462" s="480"/>
      <c r="G1462" s="222"/>
      <c r="H1462" s="222"/>
    </row>
    <row r="1463" spans="5:8" s="164" customFormat="1" ht="12.75">
      <c r="E1463" s="265"/>
      <c r="F1463" s="480"/>
      <c r="G1463" s="222"/>
      <c r="H1463" s="222"/>
    </row>
    <row r="1464" spans="5:8" s="164" customFormat="1" ht="12.75">
      <c r="E1464" s="265"/>
      <c r="F1464" s="480"/>
      <c r="G1464" s="222"/>
      <c r="H1464" s="222"/>
    </row>
    <row r="1465" spans="5:8" s="164" customFormat="1" ht="12.75">
      <c r="E1465" s="265"/>
      <c r="F1465" s="480"/>
      <c r="G1465" s="222"/>
      <c r="H1465" s="222"/>
    </row>
    <row r="1466" spans="5:8" s="164" customFormat="1" ht="12.75">
      <c r="E1466" s="265"/>
      <c r="F1466" s="480"/>
      <c r="G1466" s="222"/>
      <c r="H1466" s="222"/>
    </row>
    <row r="1467" spans="5:8" s="164" customFormat="1" ht="12.75">
      <c r="E1467" s="265"/>
      <c r="F1467" s="480"/>
      <c r="G1467" s="222"/>
      <c r="H1467" s="222"/>
    </row>
    <row r="1468" spans="5:8" s="164" customFormat="1" ht="12.75">
      <c r="E1468" s="265"/>
      <c r="F1468" s="480"/>
      <c r="G1468" s="222"/>
      <c r="H1468" s="222"/>
    </row>
    <row r="1469" spans="5:8" s="164" customFormat="1" ht="12.75">
      <c r="E1469" s="265"/>
      <c r="F1469" s="480"/>
      <c r="G1469" s="222"/>
      <c r="H1469" s="222"/>
    </row>
    <row r="1470" spans="5:8" s="164" customFormat="1" ht="12.75">
      <c r="E1470" s="265"/>
      <c r="F1470" s="480"/>
      <c r="G1470" s="222"/>
      <c r="H1470" s="222"/>
    </row>
    <row r="1471" spans="5:8" s="164" customFormat="1" ht="12.75">
      <c r="E1471" s="265"/>
      <c r="F1471" s="480"/>
      <c r="G1471" s="222"/>
      <c r="H1471" s="222"/>
    </row>
    <row r="1472" spans="5:8" s="164" customFormat="1" ht="12.75">
      <c r="E1472" s="265"/>
      <c r="F1472" s="480"/>
      <c r="G1472" s="222"/>
      <c r="H1472" s="222"/>
    </row>
    <row r="1473" spans="5:8" s="164" customFormat="1" ht="12.75">
      <c r="E1473" s="265"/>
      <c r="F1473" s="480"/>
      <c r="G1473" s="222"/>
      <c r="H1473" s="222"/>
    </row>
    <row r="1474" spans="5:8" s="164" customFormat="1" ht="12.75">
      <c r="E1474" s="265"/>
      <c r="F1474" s="480"/>
      <c r="G1474" s="222"/>
      <c r="H1474" s="222"/>
    </row>
    <row r="1475" spans="5:8" s="164" customFormat="1" ht="12.75">
      <c r="E1475" s="265"/>
      <c r="F1475" s="480"/>
      <c r="G1475" s="222"/>
      <c r="H1475" s="222"/>
    </row>
    <row r="1476" spans="5:8" s="164" customFormat="1" ht="12.75">
      <c r="E1476" s="265"/>
      <c r="F1476" s="480"/>
      <c r="G1476" s="222"/>
      <c r="H1476" s="222"/>
    </row>
    <row r="1477" spans="5:8" s="164" customFormat="1" ht="12.75">
      <c r="E1477" s="265"/>
      <c r="F1477" s="480"/>
      <c r="G1477" s="222"/>
      <c r="H1477" s="222"/>
    </row>
    <row r="1478" spans="5:8" s="164" customFormat="1" ht="12.75">
      <c r="E1478" s="265"/>
      <c r="F1478" s="480"/>
      <c r="G1478" s="222"/>
      <c r="H1478" s="222"/>
    </row>
    <row r="1479" spans="5:8" s="164" customFormat="1" ht="12.75">
      <c r="E1479" s="265"/>
      <c r="F1479" s="480"/>
      <c r="G1479" s="222"/>
      <c r="H1479" s="222"/>
    </row>
    <row r="1480" spans="5:8" s="164" customFormat="1" ht="12.75">
      <c r="E1480" s="265"/>
      <c r="F1480" s="480"/>
      <c r="G1480" s="222"/>
      <c r="H1480" s="222"/>
    </row>
    <row r="1481" spans="5:8" s="164" customFormat="1" ht="12.75">
      <c r="E1481" s="265"/>
      <c r="F1481" s="480"/>
      <c r="G1481" s="222"/>
      <c r="H1481" s="222"/>
    </row>
    <row r="1482" spans="5:8" s="164" customFormat="1" ht="12.75">
      <c r="E1482" s="265"/>
      <c r="F1482" s="480"/>
      <c r="G1482" s="222"/>
      <c r="H1482" s="222"/>
    </row>
    <row r="1483" spans="5:8" s="164" customFormat="1" ht="12.75">
      <c r="E1483" s="265"/>
      <c r="F1483" s="480"/>
      <c r="G1483" s="222"/>
      <c r="H1483" s="222"/>
    </row>
    <row r="1484" spans="5:8" s="164" customFormat="1" ht="12.75">
      <c r="E1484" s="265"/>
      <c r="F1484" s="480"/>
      <c r="G1484" s="222"/>
      <c r="H1484" s="222"/>
    </row>
    <row r="1485" spans="5:8" s="164" customFormat="1" ht="12.75">
      <c r="E1485" s="265"/>
      <c r="F1485" s="480"/>
      <c r="G1485" s="222"/>
      <c r="H1485" s="222"/>
    </row>
    <row r="1486" spans="5:8" s="164" customFormat="1" ht="12.75">
      <c r="E1486" s="265"/>
      <c r="F1486" s="480"/>
      <c r="G1486" s="222"/>
      <c r="H1486" s="222"/>
    </row>
    <row r="1487" spans="5:8" s="164" customFormat="1" ht="12.75">
      <c r="E1487" s="265"/>
      <c r="F1487" s="480"/>
      <c r="G1487" s="222"/>
      <c r="H1487" s="222"/>
    </row>
    <row r="1488" spans="5:8" s="164" customFormat="1" ht="12.75">
      <c r="E1488" s="265"/>
      <c r="F1488" s="480"/>
      <c r="G1488" s="222"/>
      <c r="H1488" s="222"/>
    </row>
    <row r="1489" spans="5:8" s="164" customFormat="1" ht="12.75">
      <c r="E1489" s="265"/>
      <c r="F1489" s="480"/>
      <c r="G1489" s="222"/>
      <c r="H1489" s="222"/>
    </row>
    <row r="1490" spans="5:8" s="164" customFormat="1" ht="12.75">
      <c r="E1490" s="265"/>
      <c r="F1490" s="480"/>
      <c r="G1490" s="222"/>
      <c r="H1490" s="222"/>
    </row>
    <row r="1491" spans="5:8" s="164" customFormat="1" ht="12.75">
      <c r="E1491" s="265"/>
      <c r="F1491" s="480"/>
      <c r="G1491" s="222"/>
      <c r="H1491" s="222"/>
    </row>
    <row r="1492" spans="5:8" s="164" customFormat="1" ht="12.75">
      <c r="E1492" s="265"/>
      <c r="F1492" s="480"/>
      <c r="G1492" s="222"/>
      <c r="H1492" s="222"/>
    </row>
    <row r="1493" spans="5:8" s="164" customFormat="1" ht="12.75">
      <c r="E1493" s="265"/>
      <c r="F1493" s="480"/>
      <c r="G1493" s="222"/>
      <c r="H1493" s="222"/>
    </row>
    <row r="1494" spans="5:8" s="164" customFormat="1" ht="12.75">
      <c r="E1494" s="265"/>
      <c r="F1494" s="480"/>
      <c r="G1494" s="222"/>
      <c r="H1494" s="222"/>
    </row>
    <row r="1495" spans="5:8" s="164" customFormat="1" ht="12.75">
      <c r="E1495" s="265"/>
      <c r="F1495" s="480"/>
      <c r="G1495" s="222"/>
      <c r="H1495" s="222"/>
    </row>
    <row r="1496" spans="5:8" s="164" customFormat="1" ht="12.75">
      <c r="E1496" s="265"/>
      <c r="F1496" s="480"/>
      <c r="G1496" s="222"/>
      <c r="H1496" s="222"/>
    </row>
    <row r="1497" spans="5:8" s="164" customFormat="1" ht="12.75">
      <c r="E1497" s="265"/>
      <c r="F1497" s="480"/>
      <c r="G1497" s="222"/>
      <c r="H1497" s="222"/>
    </row>
    <row r="1498" spans="5:8" s="164" customFormat="1" ht="12.75">
      <c r="E1498" s="265"/>
      <c r="F1498" s="480"/>
      <c r="G1498" s="222"/>
      <c r="H1498" s="222"/>
    </row>
    <row r="1499" spans="5:8" s="164" customFormat="1" ht="12.75">
      <c r="E1499" s="265"/>
      <c r="F1499" s="480"/>
      <c r="G1499" s="222"/>
      <c r="H1499" s="222"/>
    </row>
    <row r="1500" spans="5:8" s="164" customFormat="1" ht="12.75">
      <c r="E1500" s="265"/>
      <c r="F1500" s="480"/>
      <c r="G1500" s="222"/>
      <c r="H1500" s="222"/>
    </row>
    <row r="1501" spans="5:8" s="164" customFormat="1" ht="12.75">
      <c r="E1501" s="265"/>
      <c r="F1501" s="480"/>
      <c r="G1501" s="222"/>
      <c r="H1501" s="222"/>
    </row>
    <row r="1502" spans="5:8" s="164" customFormat="1" ht="12.75">
      <c r="E1502" s="265"/>
      <c r="F1502" s="480"/>
      <c r="G1502" s="222"/>
      <c r="H1502" s="222"/>
    </row>
    <row r="1503" spans="5:8" s="164" customFormat="1" ht="12.75">
      <c r="E1503" s="265"/>
      <c r="F1503" s="480"/>
      <c r="G1503" s="222"/>
      <c r="H1503" s="222"/>
    </row>
    <row r="1504" spans="5:8" s="164" customFormat="1" ht="12.75">
      <c r="E1504" s="265"/>
      <c r="F1504" s="480"/>
      <c r="G1504" s="222"/>
      <c r="H1504" s="222"/>
    </row>
    <row r="1505" spans="5:8" s="164" customFormat="1" ht="12.75">
      <c r="E1505" s="265"/>
      <c r="F1505" s="480"/>
      <c r="G1505" s="222"/>
      <c r="H1505" s="222"/>
    </row>
    <row r="1506" spans="5:8" s="164" customFormat="1" ht="12.75">
      <c r="E1506" s="265"/>
      <c r="F1506" s="480"/>
      <c r="G1506" s="222"/>
      <c r="H1506" s="222"/>
    </row>
    <row r="1507" spans="5:8" s="164" customFormat="1" ht="12.75">
      <c r="E1507" s="265"/>
      <c r="F1507" s="480"/>
      <c r="G1507" s="222"/>
      <c r="H1507" s="222"/>
    </row>
    <row r="1508" spans="5:8" s="164" customFormat="1" ht="12.75">
      <c r="E1508" s="265"/>
      <c r="F1508" s="480"/>
      <c r="G1508" s="222"/>
      <c r="H1508" s="222"/>
    </row>
    <row r="1509" spans="5:8" s="164" customFormat="1" ht="12.75">
      <c r="E1509" s="265"/>
      <c r="F1509" s="480"/>
      <c r="G1509" s="222"/>
      <c r="H1509" s="222"/>
    </row>
    <row r="1510" spans="5:8" s="164" customFormat="1" ht="12.75">
      <c r="E1510" s="265"/>
      <c r="F1510" s="480"/>
      <c r="G1510" s="222"/>
      <c r="H1510" s="222"/>
    </row>
    <row r="1511" spans="5:8" s="164" customFormat="1" ht="12.75">
      <c r="E1511" s="265"/>
      <c r="F1511" s="480"/>
      <c r="G1511" s="222"/>
      <c r="H1511" s="222"/>
    </row>
    <row r="1512" spans="5:8" s="164" customFormat="1" ht="12.75">
      <c r="E1512" s="265"/>
      <c r="F1512" s="480"/>
      <c r="G1512" s="222"/>
      <c r="H1512" s="222"/>
    </row>
    <row r="1513" spans="5:8" s="164" customFormat="1" ht="12.75">
      <c r="E1513" s="265"/>
      <c r="F1513" s="480"/>
      <c r="G1513" s="222"/>
      <c r="H1513" s="222"/>
    </row>
    <row r="1514" spans="5:8" s="164" customFormat="1" ht="12.75">
      <c r="E1514" s="265"/>
      <c r="F1514" s="480"/>
      <c r="G1514" s="222"/>
      <c r="H1514" s="222"/>
    </row>
    <row r="1515" spans="5:8" s="164" customFormat="1" ht="12.75">
      <c r="E1515" s="265"/>
      <c r="F1515" s="480"/>
      <c r="G1515" s="222"/>
      <c r="H1515" s="222"/>
    </row>
    <row r="1516" spans="5:8" s="164" customFormat="1" ht="12.75">
      <c r="E1516" s="265"/>
      <c r="F1516" s="480"/>
      <c r="G1516" s="222"/>
      <c r="H1516" s="222"/>
    </row>
    <row r="1517" spans="5:8" s="164" customFormat="1" ht="12.75">
      <c r="E1517" s="265"/>
      <c r="F1517" s="480"/>
      <c r="G1517" s="222"/>
      <c r="H1517" s="222"/>
    </row>
    <row r="1518" spans="5:8" s="164" customFormat="1" ht="12.75">
      <c r="E1518" s="265"/>
      <c r="F1518" s="480"/>
      <c r="G1518" s="222"/>
      <c r="H1518" s="222"/>
    </row>
    <row r="1519" spans="5:8" s="164" customFormat="1" ht="12.75">
      <c r="E1519" s="265"/>
      <c r="F1519" s="480"/>
      <c r="G1519" s="222"/>
      <c r="H1519" s="222"/>
    </row>
    <row r="1520" spans="5:8" s="164" customFormat="1" ht="12.75">
      <c r="E1520" s="265"/>
      <c r="F1520" s="480"/>
      <c r="G1520" s="222"/>
      <c r="H1520" s="222"/>
    </row>
    <row r="1521" spans="5:8" s="164" customFormat="1" ht="12.75">
      <c r="E1521" s="265"/>
      <c r="F1521" s="480"/>
      <c r="G1521" s="222"/>
      <c r="H1521" s="222"/>
    </row>
    <row r="1522" spans="5:8" s="164" customFormat="1" ht="12.75">
      <c r="E1522" s="265"/>
      <c r="F1522" s="480"/>
      <c r="G1522" s="222"/>
      <c r="H1522" s="222"/>
    </row>
    <row r="1523" spans="5:8" s="164" customFormat="1" ht="12.75">
      <c r="E1523" s="265"/>
      <c r="F1523" s="480"/>
      <c r="G1523" s="222"/>
      <c r="H1523" s="222"/>
    </row>
    <row r="1524" spans="5:8" s="164" customFormat="1" ht="12.75">
      <c r="E1524" s="265"/>
      <c r="F1524" s="480"/>
      <c r="G1524" s="222"/>
      <c r="H1524" s="222"/>
    </row>
    <row r="1525" spans="5:8" s="164" customFormat="1" ht="12.75">
      <c r="E1525" s="265"/>
      <c r="F1525" s="480"/>
      <c r="G1525" s="222"/>
      <c r="H1525" s="222"/>
    </row>
    <row r="1526" spans="5:8" s="164" customFormat="1" ht="12.75">
      <c r="E1526" s="265"/>
      <c r="F1526" s="480"/>
      <c r="G1526" s="222"/>
      <c r="H1526" s="222"/>
    </row>
    <row r="1527" spans="5:8" s="164" customFormat="1" ht="12.75">
      <c r="E1527" s="265"/>
      <c r="F1527" s="480"/>
      <c r="G1527" s="222"/>
      <c r="H1527" s="222"/>
    </row>
    <row r="1528" spans="5:8" s="164" customFormat="1" ht="12.75">
      <c r="E1528" s="265"/>
      <c r="F1528" s="480"/>
      <c r="G1528" s="222"/>
      <c r="H1528" s="222"/>
    </row>
    <row r="1529" spans="5:8" s="164" customFormat="1" ht="12.75">
      <c r="E1529" s="265"/>
      <c r="F1529" s="480"/>
      <c r="G1529" s="222"/>
      <c r="H1529" s="222"/>
    </row>
    <row r="1530" spans="5:8" s="164" customFormat="1" ht="12.75">
      <c r="E1530" s="265"/>
      <c r="F1530" s="480"/>
      <c r="G1530" s="222"/>
      <c r="H1530" s="222"/>
    </row>
    <row r="1531" spans="5:8" s="164" customFormat="1" ht="12.75">
      <c r="E1531" s="265"/>
      <c r="F1531" s="480"/>
      <c r="G1531" s="222"/>
      <c r="H1531" s="222"/>
    </row>
    <row r="1532" spans="5:8" s="164" customFormat="1" ht="12.75">
      <c r="E1532" s="265"/>
      <c r="F1532" s="480"/>
      <c r="G1532" s="222"/>
      <c r="H1532" s="222"/>
    </row>
    <row r="1533" spans="5:8" s="164" customFormat="1" ht="12.75">
      <c r="E1533" s="265"/>
      <c r="F1533" s="480"/>
      <c r="G1533" s="222"/>
      <c r="H1533" s="222"/>
    </row>
    <row r="1534" spans="5:8" s="164" customFormat="1" ht="12.75">
      <c r="E1534" s="265"/>
      <c r="F1534" s="480"/>
      <c r="G1534" s="222"/>
      <c r="H1534" s="222"/>
    </row>
    <row r="1535" spans="5:8" s="164" customFormat="1" ht="12.75">
      <c r="E1535" s="265"/>
      <c r="F1535" s="480"/>
      <c r="G1535" s="222"/>
      <c r="H1535" s="222"/>
    </row>
    <row r="1536" spans="5:8" s="164" customFormat="1" ht="12.75">
      <c r="E1536" s="265"/>
      <c r="F1536" s="480"/>
      <c r="G1536" s="222"/>
      <c r="H1536" s="222"/>
    </row>
    <row r="1537" spans="5:8" s="164" customFormat="1" ht="12.75">
      <c r="E1537" s="265"/>
      <c r="F1537" s="480"/>
      <c r="G1537" s="222"/>
      <c r="H1537" s="222"/>
    </row>
    <row r="1538" spans="5:8" s="164" customFormat="1" ht="12.75">
      <c r="E1538" s="265"/>
      <c r="F1538" s="480"/>
      <c r="G1538" s="222"/>
      <c r="H1538" s="222"/>
    </row>
    <row r="1539" spans="5:8" s="164" customFormat="1" ht="12.75">
      <c r="E1539" s="265"/>
      <c r="F1539" s="480"/>
      <c r="G1539" s="222"/>
      <c r="H1539" s="222"/>
    </row>
    <row r="1540" spans="5:8" s="164" customFormat="1" ht="12.75">
      <c r="E1540" s="265"/>
      <c r="F1540" s="480"/>
      <c r="G1540" s="222"/>
      <c r="H1540" s="222"/>
    </row>
    <row r="1541" spans="5:8" s="164" customFormat="1" ht="12.75">
      <c r="E1541" s="265"/>
      <c r="F1541" s="480"/>
      <c r="G1541" s="222"/>
      <c r="H1541" s="222"/>
    </row>
    <row r="1542" spans="5:8" s="164" customFormat="1" ht="12.75">
      <c r="E1542" s="265"/>
      <c r="F1542" s="480"/>
      <c r="G1542" s="222"/>
      <c r="H1542" s="222"/>
    </row>
    <row r="1543" spans="5:8" s="164" customFormat="1" ht="12.75">
      <c r="E1543" s="265"/>
      <c r="F1543" s="480"/>
      <c r="G1543" s="222"/>
      <c r="H1543" s="222"/>
    </row>
    <row r="1544" spans="5:8" s="164" customFormat="1" ht="12.75">
      <c r="E1544" s="265"/>
      <c r="F1544" s="480"/>
      <c r="G1544" s="222"/>
      <c r="H1544" s="222"/>
    </row>
    <row r="1545" spans="5:8" s="164" customFormat="1" ht="12.75">
      <c r="E1545" s="265"/>
      <c r="F1545" s="480"/>
      <c r="G1545" s="222"/>
      <c r="H1545" s="222"/>
    </row>
    <row r="1546" spans="5:8" s="164" customFormat="1" ht="12.75">
      <c r="E1546" s="265"/>
      <c r="F1546" s="480"/>
      <c r="G1546" s="222"/>
      <c r="H1546" s="222"/>
    </row>
    <row r="1547" spans="5:8" s="164" customFormat="1" ht="12.75">
      <c r="E1547" s="265"/>
      <c r="F1547" s="480"/>
      <c r="G1547" s="222"/>
      <c r="H1547" s="222"/>
    </row>
    <row r="1548" spans="5:8" s="164" customFormat="1" ht="12.75">
      <c r="E1548" s="265"/>
      <c r="F1548" s="480"/>
      <c r="G1548" s="222"/>
      <c r="H1548" s="222"/>
    </row>
    <row r="1549" spans="5:8" s="164" customFormat="1" ht="12.75">
      <c r="E1549" s="265"/>
      <c r="F1549" s="480"/>
      <c r="G1549" s="222"/>
      <c r="H1549" s="222"/>
    </row>
    <row r="1550" spans="5:8" s="164" customFormat="1" ht="12.75">
      <c r="E1550" s="265"/>
      <c r="F1550" s="480"/>
      <c r="G1550" s="222"/>
      <c r="H1550" s="222"/>
    </row>
    <row r="1551" spans="5:8" s="164" customFormat="1" ht="12.75">
      <c r="E1551" s="265"/>
      <c r="F1551" s="480"/>
      <c r="G1551" s="222"/>
      <c r="H1551" s="222"/>
    </row>
    <row r="1552" spans="5:8" s="164" customFormat="1" ht="12.75">
      <c r="E1552" s="265"/>
      <c r="F1552" s="480"/>
      <c r="G1552" s="222"/>
      <c r="H1552" s="222"/>
    </row>
    <row r="1553" spans="5:8" s="164" customFormat="1" ht="12.75">
      <c r="E1553" s="265"/>
      <c r="F1553" s="480"/>
      <c r="G1553" s="222"/>
      <c r="H1553" s="222"/>
    </row>
    <row r="1554" spans="5:8" s="164" customFormat="1" ht="12.75">
      <c r="E1554" s="265"/>
      <c r="F1554" s="480"/>
      <c r="G1554" s="222"/>
      <c r="H1554" s="222"/>
    </row>
    <row r="1555" spans="5:8" s="164" customFormat="1" ht="12.75">
      <c r="E1555" s="265"/>
      <c r="F1555" s="480"/>
      <c r="G1555" s="222"/>
      <c r="H1555" s="222"/>
    </row>
    <row r="1556" spans="5:8" s="164" customFormat="1" ht="12.75">
      <c r="E1556" s="265"/>
      <c r="F1556" s="480"/>
      <c r="G1556" s="222"/>
      <c r="H1556" s="222"/>
    </row>
    <row r="1557" spans="5:8" s="164" customFormat="1" ht="12.75">
      <c r="E1557" s="265"/>
      <c r="F1557" s="480"/>
      <c r="G1557" s="222"/>
      <c r="H1557" s="222"/>
    </row>
    <row r="1558" spans="5:8" s="164" customFormat="1" ht="12.75">
      <c r="E1558" s="265"/>
      <c r="F1558" s="480"/>
      <c r="G1558" s="222"/>
      <c r="H1558" s="222"/>
    </row>
    <row r="1559" spans="5:8" s="164" customFormat="1" ht="12.75">
      <c r="E1559" s="265"/>
      <c r="F1559" s="480"/>
      <c r="G1559" s="222"/>
      <c r="H1559" s="222"/>
    </row>
    <row r="1560" spans="5:8" s="164" customFormat="1" ht="12.75">
      <c r="E1560" s="265"/>
      <c r="F1560" s="480"/>
      <c r="G1560" s="222"/>
      <c r="H1560" s="222"/>
    </row>
    <row r="1561" spans="5:8" s="164" customFormat="1" ht="12.75">
      <c r="E1561" s="265"/>
      <c r="F1561" s="480"/>
      <c r="G1561" s="222"/>
      <c r="H1561" s="222"/>
    </row>
    <row r="1562" spans="5:8" s="164" customFormat="1" ht="12.75">
      <c r="E1562" s="265"/>
      <c r="F1562" s="480"/>
      <c r="G1562" s="222"/>
      <c r="H1562" s="222"/>
    </row>
    <row r="1563" spans="5:8" s="164" customFormat="1" ht="12.75">
      <c r="E1563" s="265"/>
      <c r="F1563" s="480"/>
      <c r="G1563" s="222"/>
      <c r="H1563" s="222"/>
    </row>
    <row r="1564" spans="5:8" s="164" customFormat="1" ht="12.75">
      <c r="E1564" s="265"/>
      <c r="F1564" s="480"/>
      <c r="G1564" s="222"/>
      <c r="H1564" s="222"/>
    </row>
    <row r="1565" spans="5:8" s="164" customFormat="1" ht="12.75">
      <c r="E1565" s="265"/>
      <c r="F1565" s="480"/>
      <c r="G1565" s="222"/>
      <c r="H1565" s="222"/>
    </row>
    <row r="1566" spans="5:8" s="164" customFormat="1" ht="12.75">
      <c r="E1566" s="265"/>
      <c r="F1566" s="480"/>
      <c r="G1566" s="222"/>
      <c r="H1566" s="222"/>
    </row>
    <row r="1567" spans="5:8" s="164" customFormat="1" ht="12.75">
      <c r="E1567" s="265"/>
      <c r="F1567" s="480"/>
      <c r="G1567" s="222"/>
      <c r="H1567" s="222"/>
    </row>
    <row r="1568" spans="5:8" s="164" customFormat="1" ht="12.75">
      <c r="E1568" s="265"/>
      <c r="F1568" s="480"/>
      <c r="G1568" s="222"/>
      <c r="H1568" s="222"/>
    </row>
    <row r="1569" spans="5:8" s="164" customFormat="1" ht="12.75">
      <c r="E1569" s="265"/>
      <c r="F1569" s="480"/>
      <c r="G1569" s="222"/>
      <c r="H1569" s="222"/>
    </row>
    <row r="1570" spans="5:8" s="164" customFormat="1" ht="12.75">
      <c r="E1570" s="265"/>
      <c r="F1570" s="480"/>
      <c r="G1570" s="222"/>
      <c r="H1570" s="222"/>
    </row>
    <row r="1571" spans="5:8" s="164" customFormat="1" ht="12.75">
      <c r="E1571" s="265"/>
      <c r="F1571" s="480"/>
      <c r="G1571" s="222"/>
      <c r="H1571" s="222"/>
    </row>
    <row r="1572" spans="5:8" s="164" customFormat="1" ht="12.75">
      <c r="E1572" s="265"/>
      <c r="F1572" s="480"/>
      <c r="G1572" s="222"/>
      <c r="H1572" s="222"/>
    </row>
    <row r="1573" spans="5:8" s="164" customFormat="1" ht="12.75">
      <c r="E1573" s="265"/>
      <c r="F1573" s="480"/>
      <c r="G1573" s="222"/>
      <c r="H1573" s="222"/>
    </row>
    <row r="1574" spans="5:8" s="164" customFormat="1" ht="12.75">
      <c r="E1574" s="265"/>
      <c r="F1574" s="480"/>
      <c r="G1574" s="222"/>
      <c r="H1574" s="222"/>
    </row>
    <row r="1575" spans="5:8" s="164" customFormat="1" ht="12.75">
      <c r="E1575" s="265"/>
      <c r="F1575" s="480"/>
      <c r="G1575" s="222"/>
      <c r="H1575" s="222"/>
    </row>
    <row r="1576" spans="5:8" s="164" customFormat="1" ht="12.75">
      <c r="E1576" s="265"/>
      <c r="F1576" s="480"/>
      <c r="G1576" s="222"/>
      <c r="H1576" s="222"/>
    </row>
    <row r="1577" spans="5:8" s="164" customFormat="1" ht="12.75">
      <c r="E1577" s="265"/>
      <c r="F1577" s="480"/>
      <c r="G1577" s="222"/>
      <c r="H1577" s="222"/>
    </row>
  </sheetData>
  <sheetProtection/>
  <mergeCells count="1">
    <mergeCell ref="E5:H5"/>
  </mergeCells>
  <printOptions/>
  <pageMargins left="0.75" right="0.27" top="0.64" bottom="0.7874015748031497" header="0.2755905511811024" footer="0.5118110236220472"/>
  <pageSetup fitToHeight="1" fitToWidth="1" horizontalDpi="600" verticalDpi="600" orientation="portrait" paperSize="9" scale="46" r:id="rId1"/>
  <headerFooter alignWithMargins="0">
    <oddFooter>&amp;C&amp;"Times New Roman,Normal"&amp;16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showGridLines="0" zoomScale="70" zoomScaleNormal="70" zoomScalePageLayoutView="0" workbookViewId="0" topLeftCell="A1">
      <pane xSplit="3" ySplit="10" topLeftCell="D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4" sqref="E34"/>
    </sheetView>
  </sheetViews>
  <sheetFormatPr defaultColWidth="9.140625" defaultRowHeight="12.75"/>
  <cols>
    <col min="1" max="1" width="1.57421875" style="222" customWidth="1"/>
    <col min="2" max="2" width="10.00390625" style="222" customWidth="1"/>
    <col min="3" max="3" width="105.00390625" style="222" customWidth="1"/>
    <col min="4" max="4" width="19.57421875" style="265" customWidth="1"/>
    <col min="5" max="5" width="19.57421875" style="222" customWidth="1"/>
    <col min="6" max="6" width="3.57421875" style="222" customWidth="1"/>
    <col min="7" max="7" width="14.28125" style="222" customWidth="1"/>
    <col min="8" max="8" width="12.421875" style="222" customWidth="1"/>
    <col min="9" max="9" width="9.140625" style="222" customWidth="1"/>
    <col min="10" max="10" width="10.140625" style="222" customWidth="1"/>
    <col min="11" max="11" width="11.140625" style="222" customWidth="1"/>
    <col min="12" max="12" width="9.28125" style="222" bestFit="1" customWidth="1"/>
    <col min="13" max="14" width="12.8515625" style="222" bestFit="1" customWidth="1"/>
    <col min="15" max="16384" width="9.140625" style="222" customWidth="1"/>
  </cols>
  <sheetData>
    <row r="2" spans="1:8" ht="20.25">
      <c r="A2" s="4" t="s">
        <v>429</v>
      </c>
      <c r="B2" s="151"/>
      <c r="C2" s="151"/>
      <c r="D2" s="221"/>
      <c r="E2" s="266"/>
      <c r="F2" s="164"/>
      <c r="G2" s="164"/>
      <c r="H2" s="164"/>
    </row>
    <row r="3" spans="1:8" ht="18.75">
      <c r="A3" s="267" t="s">
        <v>675</v>
      </c>
      <c r="B3" s="223"/>
      <c r="C3" s="224"/>
      <c r="D3" s="224"/>
      <c r="E3" s="225"/>
      <c r="F3" s="164"/>
      <c r="G3" s="164"/>
      <c r="H3" s="164"/>
    </row>
    <row r="4" spans="1:8" ht="15.75">
      <c r="A4" s="118"/>
      <c r="B4" s="120"/>
      <c r="C4" s="120"/>
      <c r="D4" s="268"/>
      <c r="E4" s="269"/>
      <c r="F4" s="120"/>
      <c r="G4" s="120"/>
      <c r="H4" s="164"/>
    </row>
    <row r="5" spans="1:8" ht="17.25" customHeight="1">
      <c r="A5" s="270"/>
      <c r="B5" s="271"/>
      <c r="C5" s="271"/>
      <c r="D5" s="586" t="s">
        <v>619</v>
      </c>
      <c r="E5" s="587"/>
      <c r="F5" s="120"/>
      <c r="G5" s="120"/>
      <c r="H5" s="164"/>
    </row>
    <row r="6" spans="1:8" ht="8.25" customHeight="1">
      <c r="A6" s="118"/>
      <c r="B6" s="120"/>
      <c r="C6" s="120"/>
      <c r="D6" s="229"/>
      <c r="E6" s="230"/>
      <c r="F6" s="120"/>
      <c r="G6" s="120"/>
      <c r="H6" s="164"/>
    </row>
    <row r="7" spans="1:8" ht="20.25" customHeight="1">
      <c r="A7" s="118"/>
      <c r="B7" s="130"/>
      <c r="C7" s="130" t="s">
        <v>541</v>
      </c>
      <c r="D7" s="232" t="s">
        <v>0</v>
      </c>
      <c r="E7" s="233" t="s">
        <v>1</v>
      </c>
      <c r="F7" s="120"/>
      <c r="G7" s="120"/>
      <c r="H7" s="164"/>
    </row>
    <row r="8" spans="1:8" ht="20.25" customHeight="1">
      <c r="A8" s="118"/>
      <c r="B8" s="130"/>
      <c r="C8" s="130"/>
      <c r="D8" s="235" t="s">
        <v>667</v>
      </c>
      <c r="E8" s="236" t="s">
        <v>663</v>
      </c>
      <c r="F8" s="120"/>
      <c r="G8" s="120"/>
      <c r="H8" s="164"/>
    </row>
    <row r="9" spans="1:8" ht="15.75">
      <c r="A9" s="118"/>
      <c r="B9" s="120"/>
      <c r="C9" s="164"/>
      <c r="D9" s="235" t="s">
        <v>671</v>
      </c>
      <c r="E9" s="236" t="s">
        <v>674</v>
      </c>
      <c r="F9" s="120"/>
      <c r="G9" s="248"/>
      <c r="H9" s="164"/>
    </row>
    <row r="10" spans="1:8" ht="18" customHeight="1">
      <c r="A10" s="226"/>
      <c r="B10" s="227"/>
      <c r="C10" s="237"/>
      <c r="D10" s="239"/>
      <c r="E10" s="240"/>
      <c r="F10" s="120"/>
      <c r="G10" s="248"/>
      <c r="H10" s="164"/>
    </row>
    <row r="11" spans="1:14" s="246" customFormat="1" ht="31.5">
      <c r="A11" s="241"/>
      <c r="B11" s="125" t="s">
        <v>14</v>
      </c>
      <c r="C11" s="464" t="s">
        <v>542</v>
      </c>
      <c r="D11" s="451">
        <v>616475</v>
      </c>
      <c r="E11" s="518">
        <v>-1639697</v>
      </c>
      <c r="F11" s="272"/>
      <c r="G11" s="273"/>
      <c r="H11" s="273"/>
      <c r="I11" s="165"/>
      <c r="J11" s="165"/>
      <c r="K11" s="245"/>
      <c r="L11" s="245"/>
      <c r="M11" s="274"/>
      <c r="N11" s="274"/>
    </row>
    <row r="12" spans="1:14" ht="15.75">
      <c r="A12" s="171"/>
      <c r="B12" s="125" t="s">
        <v>19</v>
      </c>
      <c r="C12" s="275" t="s">
        <v>543</v>
      </c>
      <c r="D12" s="451">
        <f>ROUND(özkaynak!X63,0)</f>
        <v>730</v>
      </c>
      <c r="E12" s="495">
        <v>0</v>
      </c>
      <c r="F12" s="272"/>
      <c r="G12" s="276"/>
      <c r="H12" s="273"/>
      <c r="I12" s="165"/>
      <c r="J12" s="165"/>
      <c r="K12" s="245"/>
      <c r="L12" s="245"/>
      <c r="M12" s="274"/>
      <c r="N12" s="274"/>
    </row>
    <row r="13" spans="1:14" ht="15.75">
      <c r="A13" s="171"/>
      <c r="B13" s="125" t="s">
        <v>18</v>
      </c>
      <c r="C13" s="275" t="s">
        <v>544</v>
      </c>
      <c r="D13" s="452">
        <v>0</v>
      </c>
      <c r="E13" s="519">
        <v>0</v>
      </c>
      <c r="F13" s="272"/>
      <c r="G13" s="276"/>
      <c r="H13" s="273"/>
      <c r="I13" s="165"/>
      <c r="J13" s="165"/>
      <c r="K13" s="245"/>
      <c r="L13" s="245"/>
      <c r="M13" s="274"/>
      <c r="N13" s="274"/>
    </row>
    <row r="14" spans="1:14" ht="15.75">
      <c r="A14" s="171"/>
      <c r="B14" s="125" t="s">
        <v>17</v>
      </c>
      <c r="C14" s="275" t="s">
        <v>545</v>
      </c>
      <c r="D14" s="451">
        <f>ROUND(özkaynak!X66+özkaynak!X62+özkaynak!N62,0)</f>
        <v>-36300</v>
      </c>
      <c r="E14" s="495">
        <v>77536</v>
      </c>
      <c r="F14" s="272"/>
      <c r="G14" s="276"/>
      <c r="H14" s="273"/>
      <c r="I14" s="165"/>
      <c r="J14" s="165"/>
      <c r="K14" s="245"/>
      <c r="L14" s="245"/>
      <c r="M14" s="274"/>
      <c r="N14" s="274"/>
    </row>
    <row r="15" spans="1:14" ht="15.75">
      <c r="A15" s="171"/>
      <c r="B15" s="125" t="s">
        <v>16</v>
      </c>
      <c r="C15" s="588" t="s">
        <v>546</v>
      </c>
      <c r="D15" s="451"/>
      <c r="E15" s="520"/>
      <c r="F15" s="272"/>
      <c r="G15" s="276"/>
      <c r="H15" s="273"/>
      <c r="I15" s="165"/>
      <c r="J15" s="165"/>
      <c r="K15" s="245"/>
      <c r="L15" s="245"/>
      <c r="M15" s="274"/>
      <c r="N15" s="274"/>
    </row>
    <row r="16" spans="1:14" ht="15.75">
      <c r="A16" s="171"/>
      <c r="B16" s="119"/>
      <c r="C16" s="589"/>
      <c r="D16" s="451">
        <f>ROUND(özkaynak!X61/0.8,0)</f>
        <v>-35245</v>
      </c>
      <c r="E16" s="495">
        <v>0</v>
      </c>
      <c r="F16" s="272"/>
      <c r="G16" s="276"/>
      <c r="H16" s="273"/>
      <c r="I16" s="165"/>
      <c r="J16" s="165"/>
      <c r="K16" s="245"/>
      <c r="L16" s="245"/>
      <c r="M16" s="274"/>
      <c r="N16" s="274"/>
    </row>
    <row r="17" spans="1:14" ht="15.75">
      <c r="A17" s="171"/>
      <c r="B17" s="277" t="s">
        <v>21</v>
      </c>
      <c r="C17" s="590" t="s">
        <v>547</v>
      </c>
      <c r="D17" s="453"/>
      <c r="E17" s="520"/>
      <c r="F17" s="272"/>
      <c r="G17" s="276"/>
      <c r="H17" s="273"/>
      <c r="I17" s="165"/>
      <c r="J17" s="165"/>
      <c r="K17" s="245"/>
      <c r="L17" s="245"/>
      <c r="M17" s="274"/>
      <c r="N17" s="274"/>
    </row>
    <row r="18" spans="1:14" ht="15.75">
      <c r="A18" s="171"/>
      <c r="B18" s="119"/>
      <c r="C18" s="589"/>
      <c r="D18" s="451">
        <f>özkaynak!T62</f>
        <v>23483.356800929818</v>
      </c>
      <c r="E18" s="495">
        <v>0</v>
      </c>
      <c r="F18" s="272"/>
      <c r="G18" s="276"/>
      <c r="H18" s="273"/>
      <c r="I18" s="165"/>
      <c r="J18" s="165"/>
      <c r="K18" s="245"/>
      <c r="L18" s="245"/>
      <c r="M18" s="274"/>
      <c r="N18" s="274"/>
    </row>
    <row r="19" spans="1:14" ht="31.5">
      <c r="A19" s="171"/>
      <c r="B19" s="277" t="s">
        <v>20</v>
      </c>
      <c r="C19" s="278" t="s">
        <v>548</v>
      </c>
      <c r="D19" s="451">
        <v>0</v>
      </c>
      <c r="E19" s="495">
        <v>0</v>
      </c>
      <c r="F19" s="272"/>
      <c r="G19" s="276"/>
      <c r="H19" s="273"/>
      <c r="I19" s="165"/>
      <c r="J19" s="165"/>
      <c r="K19" s="245"/>
      <c r="L19" s="245"/>
      <c r="M19" s="274"/>
      <c r="N19" s="274"/>
    </row>
    <row r="20" spans="1:14" ht="31.5">
      <c r="A20" s="171"/>
      <c r="B20" s="277" t="s">
        <v>22</v>
      </c>
      <c r="C20" s="278" t="s">
        <v>549</v>
      </c>
      <c r="D20" s="452">
        <f>özkaynak!X69+özkaynak!H76+özkaynak!W76</f>
        <v>0</v>
      </c>
      <c r="E20" s="519">
        <v>-575</v>
      </c>
      <c r="F20" s="272"/>
      <c r="G20" s="276"/>
      <c r="H20" s="273"/>
      <c r="I20" s="165"/>
      <c r="J20" s="165"/>
      <c r="K20" s="245"/>
      <c r="L20" s="245"/>
      <c r="M20" s="274"/>
      <c r="N20" s="274"/>
    </row>
    <row r="21" spans="1:14" ht="15.75">
      <c r="A21" s="171"/>
      <c r="B21" s="277" t="s">
        <v>23</v>
      </c>
      <c r="C21" s="464" t="s">
        <v>550</v>
      </c>
      <c r="D21" s="451">
        <v>-110334</v>
      </c>
      <c r="E21" s="495">
        <v>319915</v>
      </c>
      <c r="F21" s="272"/>
      <c r="G21" s="276"/>
      <c r="H21" s="273"/>
      <c r="I21" s="165"/>
      <c r="J21" s="165"/>
      <c r="K21" s="279"/>
      <c r="L21" s="245"/>
      <c r="M21" s="274"/>
      <c r="N21" s="274"/>
    </row>
    <row r="22" spans="1:14" ht="15" customHeight="1">
      <c r="A22" s="171"/>
      <c r="B22" s="277" t="s">
        <v>24</v>
      </c>
      <c r="C22" s="280" t="s">
        <v>551</v>
      </c>
      <c r="D22" s="451">
        <f>SUM(D11:D21)</f>
        <v>458809.3568009299</v>
      </c>
      <c r="E22" s="495">
        <f>SUM(E11:E21)</f>
        <v>-1242821</v>
      </c>
      <c r="F22" s="272"/>
      <c r="G22" s="276"/>
      <c r="H22" s="273"/>
      <c r="I22" s="165"/>
      <c r="J22" s="165"/>
      <c r="K22" s="245"/>
      <c r="L22" s="245"/>
      <c r="M22" s="274"/>
      <c r="N22" s="274"/>
    </row>
    <row r="23" spans="1:14" s="246" customFormat="1" ht="15.75">
      <c r="A23" s="241"/>
      <c r="B23" s="130" t="s">
        <v>25</v>
      </c>
      <c r="C23" s="252" t="s">
        <v>552</v>
      </c>
      <c r="D23" s="454">
        <f>'gt'!E68</f>
        <v>1871048</v>
      </c>
      <c r="E23" s="521">
        <v>2118749</v>
      </c>
      <c r="F23" s="272"/>
      <c r="G23" s="276"/>
      <c r="H23" s="273"/>
      <c r="I23" s="165"/>
      <c r="J23" s="165"/>
      <c r="K23" s="245"/>
      <c r="L23" s="245"/>
      <c r="M23" s="274"/>
      <c r="N23" s="274"/>
    </row>
    <row r="24" spans="1:14" ht="15.75">
      <c r="A24" s="171"/>
      <c r="B24" s="127" t="s">
        <v>38</v>
      </c>
      <c r="C24" s="281" t="s">
        <v>553</v>
      </c>
      <c r="D24" s="55">
        <v>54064</v>
      </c>
      <c r="E24" s="57">
        <v>204608</v>
      </c>
      <c r="F24" s="272"/>
      <c r="G24" s="276"/>
      <c r="H24" s="273"/>
      <c r="I24" s="165"/>
      <c r="J24" s="165"/>
      <c r="K24" s="245"/>
      <c r="L24" s="245"/>
      <c r="M24" s="274"/>
      <c r="N24" s="274"/>
    </row>
    <row r="25" spans="1:14" ht="15.75">
      <c r="A25" s="171"/>
      <c r="B25" s="127" t="s">
        <v>37</v>
      </c>
      <c r="C25" s="247" t="s">
        <v>600</v>
      </c>
      <c r="D25" s="455"/>
      <c r="E25" s="522"/>
      <c r="F25" s="272"/>
      <c r="G25" s="276"/>
      <c r="H25" s="273"/>
      <c r="I25" s="165"/>
      <c r="J25" s="165"/>
      <c r="K25" s="245"/>
      <c r="L25" s="245"/>
      <c r="M25" s="274"/>
      <c r="N25" s="274"/>
    </row>
    <row r="26" spans="1:14" ht="15.75">
      <c r="A26" s="171"/>
      <c r="B26" s="127"/>
      <c r="C26" s="247" t="s">
        <v>601</v>
      </c>
      <c r="D26" s="456">
        <v>0</v>
      </c>
      <c r="E26" s="523">
        <v>0</v>
      </c>
      <c r="F26" s="272"/>
      <c r="G26" s="276"/>
      <c r="H26" s="273"/>
      <c r="I26" s="165"/>
      <c r="J26" s="165"/>
      <c r="K26" s="245"/>
      <c r="L26" s="245"/>
      <c r="M26" s="274"/>
      <c r="N26" s="274"/>
    </row>
    <row r="27" spans="1:14" ht="15.75">
      <c r="A27" s="171"/>
      <c r="B27" s="127" t="s">
        <v>39</v>
      </c>
      <c r="C27" s="247" t="s">
        <v>602</v>
      </c>
      <c r="D27" s="455"/>
      <c r="E27" s="522"/>
      <c r="F27" s="272"/>
      <c r="G27" s="272"/>
      <c r="H27" s="165"/>
      <c r="I27" s="165"/>
      <c r="J27" s="165"/>
      <c r="K27" s="245"/>
      <c r="L27" s="245"/>
      <c r="M27" s="274"/>
      <c r="N27" s="274"/>
    </row>
    <row r="28" spans="1:14" ht="15.75">
      <c r="A28" s="171"/>
      <c r="B28" s="127"/>
      <c r="C28" s="247" t="s">
        <v>603</v>
      </c>
      <c r="D28" s="456">
        <v>0</v>
      </c>
      <c r="E28" s="523">
        <v>0</v>
      </c>
      <c r="F28" s="272"/>
      <c r="G28" s="272"/>
      <c r="H28" s="165"/>
      <c r="J28" s="245"/>
      <c r="K28" s="245"/>
      <c r="L28" s="245"/>
      <c r="M28" s="274"/>
      <c r="N28" s="274"/>
    </row>
    <row r="29" spans="1:14" ht="15.75">
      <c r="A29" s="171"/>
      <c r="B29" s="127" t="s">
        <v>40</v>
      </c>
      <c r="C29" s="247" t="s">
        <v>2</v>
      </c>
      <c r="D29" s="455">
        <f>D23-D24</f>
        <v>1816984</v>
      </c>
      <c r="E29" s="522">
        <v>1914141</v>
      </c>
      <c r="F29" s="272"/>
      <c r="G29" s="272"/>
      <c r="H29" s="165"/>
      <c r="I29" s="262"/>
      <c r="J29" s="245"/>
      <c r="K29" s="245"/>
      <c r="L29" s="245"/>
      <c r="M29" s="274"/>
      <c r="N29" s="274"/>
    </row>
    <row r="30" spans="1:14" ht="15.75">
      <c r="A30" s="171"/>
      <c r="B30" s="130"/>
      <c r="C30" s="252"/>
      <c r="D30" s="455"/>
      <c r="E30" s="522"/>
      <c r="F30" s="272"/>
      <c r="G30" s="272"/>
      <c r="H30" s="165"/>
      <c r="J30" s="245"/>
      <c r="K30" s="245"/>
      <c r="L30" s="245"/>
      <c r="M30" s="274"/>
      <c r="N30" s="274"/>
    </row>
    <row r="31" spans="1:14" s="246" customFormat="1" ht="15.75">
      <c r="A31" s="241"/>
      <c r="B31" s="125" t="s">
        <v>26</v>
      </c>
      <c r="C31" s="275" t="s">
        <v>554</v>
      </c>
      <c r="D31" s="451">
        <f>D22+D23</f>
        <v>2329857.3568009296</v>
      </c>
      <c r="E31" s="495">
        <f>E22+E23</f>
        <v>875928</v>
      </c>
      <c r="F31" s="272"/>
      <c r="G31" s="272"/>
      <c r="H31" s="165"/>
      <c r="J31" s="245"/>
      <c r="K31" s="245"/>
      <c r="L31" s="245"/>
      <c r="M31" s="274"/>
      <c r="N31" s="274"/>
    </row>
    <row r="32" spans="1:14" s="246" customFormat="1" ht="18.75" customHeight="1">
      <c r="A32" s="258"/>
      <c r="B32" s="259"/>
      <c r="C32" s="260"/>
      <c r="D32" s="457"/>
      <c r="E32" s="524"/>
      <c r="F32" s="272"/>
      <c r="G32" s="272"/>
      <c r="H32" s="245"/>
      <c r="J32" s="245"/>
      <c r="K32" s="245"/>
      <c r="M32" s="274"/>
      <c r="N32" s="245"/>
    </row>
    <row r="33" ht="12.75">
      <c r="E33" s="282"/>
    </row>
    <row r="34" spans="2:5" ht="18.75">
      <c r="B34" s="20" t="s">
        <v>471</v>
      </c>
      <c r="D34" s="283"/>
      <c r="E34" s="284"/>
    </row>
    <row r="35" spans="4:5" ht="12.75">
      <c r="D35" s="285"/>
      <c r="E35" s="284"/>
    </row>
    <row r="36" spans="4:5" ht="12.75">
      <c r="D36" s="286"/>
      <c r="E36" s="283"/>
    </row>
    <row r="37" spans="4:5" ht="12.75">
      <c r="D37" s="429"/>
      <c r="E37" s="429"/>
    </row>
    <row r="38" spans="4:5" ht="12.75">
      <c r="D38" s="283"/>
      <c r="E38" s="284"/>
    </row>
    <row r="39" spans="4:5" ht="12.75">
      <c r="D39" s="283"/>
      <c r="E39" s="284"/>
    </row>
    <row r="40" spans="4:5" ht="12.75">
      <c r="D40" s="283"/>
      <c r="E40" s="284"/>
    </row>
    <row r="41" spans="4:5" ht="12.75">
      <c r="D41" s="283"/>
      <c r="E41" s="284"/>
    </row>
    <row r="42" spans="4:5" ht="12.75">
      <c r="D42" s="283"/>
      <c r="E42" s="283"/>
    </row>
    <row r="43" spans="4:5" ht="12.75">
      <c r="D43" s="283"/>
      <c r="E43" s="283"/>
    </row>
    <row r="44" spans="4:5" ht="12.75">
      <c r="D44" s="283"/>
      <c r="E44" s="283"/>
    </row>
    <row r="45" spans="4:5" ht="12.75">
      <c r="D45" s="283"/>
      <c r="E45" s="283"/>
    </row>
    <row r="46" spans="4:5" ht="12.75">
      <c r="D46" s="283"/>
      <c r="E46" s="283"/>
    </row>
    <row r="47" spans="4:5" ht="12.75">
      <c r="D47" s="283"/>
      <c r="E47" s="283"/>
    </row>
    <row r="48" spans="4:5" ht="12.75">
      <c r="D48" s="283"/>
      <c r="E48" s="283"/>
    </row>
    <row r="49" spans="4:5" ht="12.75">
      <c r="D49" s="283"/>
      <c r="E49" s="283"/>
    </row>
    <row r="50" spans="4:5" ht="12.75">
      <c r="D50" s="283"/>
      <c r="E50" s="283"/>
    </row>
    <row r="51" spans="4:5" ht="12.75">
      <c r="D51" s="283"/>
      <c r="E51" s="283"/>
    </row>
    <row r="52" spans="4:5" ht="12.75">
      <c r="D52" s="283"/>
      <c r="E52" s="283"/>
    </row>
    <row r="53" spans="4:5" ht="12.75">
      <c r="D53" s="283"/>
      <c r="E53" s="283"/>
    </row>
    <row r="54" spans="4:5" ht="12.75">
      <c r="D54" s="283"/>
      <c r="E54" s="283"/>
    </row>
  </sheetData>
  <sheetProtection/>
  <mergeCells count="3">
    <mergeCell ref="D5:E5"/>
    <mergeCell ref="C15:C16"/>
    <mergeCell ref="C17:C18"/>
  </mergeCells>
  <printOptions/>
  <pageMargins left="0.75" right="0.27" top="0.71" bottom="0.7874015748031497" header="0.2755905511811024" footer="0.5118110236220472"/>
  <pageSetup fitToHeight="1" fitToWidth="1" horizontalDpi="600" verticalDpi="600" orientation="portrait" paperSize="9" scale="59" r:id="rId1"/>
  <headerFooter alignWithMargins="0">
    <oddFooter>&amp;C&amp;"Times New Roman,Normal"&amp;16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14"/>
  <sheetViews>
    <sheetView showGridLines="0" zoomScale="70" zoomScaleNormal="70" zoomScalePageLayoutView="0" workbookViewId="0" topLeftCell="A1">
      <pane xSplit="5" ySplit="11" topLeftCell="F8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86" sqref="O86"/>
    </sheetView>
  </sheetViews>
  <sheetFormatPr defaultColWidth="9.140625" defaultRowHeight="19.5" customHeight="1"/>
  <cols>
    <col min="1" max="1" width="4.00390625" style="98" customWidth="1"/>
    <col min="2" max="2" width="4.57421875" style="98" customWidth="1"/>
    <col min="3" max="3" width="2.7109375" style="98" customWidth="1"/>
    <col min="4" max="4" width="7.28125" style="386" customWidth="1"/>
    <col min="5" max="5" width="56.421875" style="98" customWidth="1"/>
    <col min="6" max="6" width="8.140625" style="98" bestFit="1" customWidth="1"/>
    <col min="7" max="7" width="12.8515625" style="98" bestFit="1" customWidth="1"/>
    <col min="8" max="8" width="15.421875" style="98" bestFit="1" customWidth="1"/>
    <col min="9" max="9" width="12.00390625" style="98" customWidth="1"/>
    <col min="10" max="10" width="11.57421875" style="98" customWidth="1"/>
    <col min="11" max="11" width="12.421875" style="98" customWidth="1"/>
    <col min="12" max="12" width="12.00390625" style="98" bestFit="1" customWidth="1"/>
    <col min="13" max="13" width="14.00390625" style="98" bestFit="1" customWidth="1"/>
    <col min="14" max="14" width="11.7109375" style="98" customWidth="1"/>
    <col min="15" max="15" width="13.140625" style="156" bestFit="1" customWidth="1"/>
    <col min="16" max="17" width="13.57421875" style="98" bestFit="1" customWidth="1"/>
    <col min="18" max="18" width="18.7109375" style="98" bestFit="1" customWidth="1"/>
    <col min="19" max="19" width="18.140625" style="98" bestFit="1" customWidth="1"/>
    <col min="20" max="20" width="13.28125" style="98" customWidth="1"/>
    <col min="21" max="21" width="20.28125" style="98" bestFit="1" customWidth="1"/>
    <col min="22" max="22" width="18.140625" style="98" bestFit="1" customWidth="1"/>
    <col min="23" max="23" width="13.7109375" style="98" customWidth="1"/>
    <col min="24" max="24" width="14.57421875" style="98" customWidth="1"/>
    <col min="25" max="25" width="13.00390625" style="98" customWidth="1"/>
    <col min="26" max="26" width="12.57421875" style="98" bestFit="1" customWidth="1"/>
    <col min="27" max="32" width="11.7109375" style="98" customWidth="1"/>
    <col min="33" max="16384" width="9.140625" style="98" customWidth="1"/>
  </cols>
  <sheetData>
    <row r="2" spans="3:24" ht="20.25">
      <c r="C2" s="4" t="s">
        <v>429</v>
      </c>
      <c r="D2" s="287"/>
      <c r="E2" s="288"/>
      <c r="F2" s="288"/>
      <c r="G2" s="288"/>
      <c r="H2" s="288"/>
      <c r="I2" s="288"/>
      <c r="J2" s="288"/>
      <c r="K2" s="288"/>
      <c r="L2" s="288"/>
      <c r="M2" s="289"/>
      <c r="N2" s="289"/>
      <c r="O2" s="162"/>
      <c r="P2" s="289"/>
      <c r="Q2" s="162"/>
      <c r="R2" s="162"/>
      <c r="S2" s="162"/>
      <c r="T2" s="162"/>
      <c r="U2" s="162"/>
      <c r="V2" s="162"/>
      <c r="W2" s="162"/>
      <c r="X2" s="290"/>
    </row>
    <row r="3" spans="3:24" ht="20.25">
      <c r="C3" s="10" t="s">
        <v>676</v>
      </c>
      <c r="D3" s="291"/>
      <c r="E3" s="292"/>
      <c r="F3" s="292"/>
      <c r="G3" s="292"/>
      <c r="H3" s="292"/>
      <c r="I3" s="292"/>
      <c r="J3" s="292"/>
      <c r="K3" s="292"/>
      <c r="L3" s="292"/>
      <c r="M3" s="293"/>
      <c r="N3" s="293"/>
      <c r="O3" s="293"/>
      <c r="P3" s="89"/>
      <c r="Q3" s="156"/>
      <c r="R3" s="156"/>
      <c r="S3" s="156"/>
      <c r="T3" s="156"/>
      <c r="U3" s="156"/>
      <c r="V3" s="156"/>
      <c r="W3" s="156"/>
      <c r="X3" s="294"/>
    </row>
    <row r="4" spans="3:24" ht="25.5">
      <c r="C4" s="10"/>
      <c r="D4" s="295"/>
      <c r="E4" s="296"/>
      <c r="F4" s="296"/>
      <c r="G4" s="297"/>
      <c r="H4" s="297"/>
      <c r="I4" s="297"/>
      <c r="J4" s="297"/>
      <c r="K4" s="297"/>
      <c r="L4" s="297"/>
      <c r="M4" s="89"/>
      <c r="N4" s="89"/>
      <c r="P4" s="298"/>
      <c r="Q4" s="156"/>
      <c r="R4" s="156"/>
      <c r="S4" s="156"/>
      <c r="T4" s="156"/>
      <c r="U4" s="156"/>
      <c r="V4" s="156"/>
      <c r="W4" s="156"/>
      <c r="X4" s="294"/>
    </row>
    <row r="5" spans="3:24" ht="15" customHeight="1">
      <c r="C5" s="299"/>
      <c r="D5" s="295"/>
      <c r="E5" s="594"/>
      <c r="F5" s="594"/>
      <c r="G5" s="594"/>
      <c r="H5" s="465"/>
      <c r="I5" s="300"/>
      <c r="J5" s="300"/>
      <c r="K5" s="300"/>
      <c r="L5" s="301"/>
      <c r="M5" s="89"/>
      <c r="N5" s="89"/>
      <c r="O5" s="302"/>
      <c r="P5" s="302"/>
      <c r="Q5" s="303"/>
      <c r="R5" s="303"/>
      <c r="S5" s="303"/>
      <c r="T5" s="303"/>
      <c r="U5" s="303"/>
      <c r="V5" s="304"/>
      <c r="W5" s="304"/>
      <c r="X5" s="294"/>
    </row>
    <row r="6" spans="3:24" ht="16.5" customHeight="1">
      <c r="C6" s="305"/>
      <c r="D6" s="306"/>
      <c r="E6" s="103"/>
      <c r="F6" s="103"/>
      <c r="G6" s="307"/>
      <c r="H6" s="307"/>
      <c r="I6" s="307"/>
      <c r="J6" s="307"/>
      <c r="K6" s="307"/>
      <c r="L6" s="307"/>
      <c r="M6" s="307"/>
      <c r="N6" s="307"/>
      <c r="O6" s="308"/>
      <c r="P6" s="307"/>
      <c r="Q6" s="156"/>
      <c r="R6" s="156"/>
      <c r="S6" s="156"/>
      <c r="T6" s="156"/>
      <c r="U6" s="156"/>
      <c r="V6" s="156"/>
      <c r="W6" s="156"/>
      <c r="X6" s="309"/>
    </row>
    <row r="7" spans="3:24" ht="15.75" customHeight="1">
      <c r="C7" s="299"/>
      <c r="D7" s="291"/>
      <c r="E7" s="592" t="s">
        <v>193</v>
      </c>
      <c r="F7" s="598" t="s">
        <v>86</v>
      </c>
      <c r="G7" s="595" t="s">
        <v>617</v>
      </c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7"/>
    </row>
    <row r="8" spans="3:49" ht="15.75">
      <c r="C8" s="299"/>
      <c r="D8" s="310"/>
      <c r="E8" s="589"/>
      <c r="F8" s="599"/>
      <c r="G8" s="311"/>
      <c r="H8" s="312"/>
      <c r="I8" s="312" t="s">
        <v>648</v>
      </c>
      <c r="J8" s="312" t="s">
        <v>648</v>
      </c>
      <c r="K8" s="312"/>
      <c r="L8" s="313"/>
      <c r="M8" s="312"/>
      <c r="N8" s="312"/>
      <c r="O8" s="312"/>
      <c r="P8" s="312" t="s">
        <v>660</v>
      </c>
      <c r="Q8" s="312" t="s">
        <v>607</v>
      </c>
      <c r="R8" s="312" t="s">
        <v>574</v>
      </c>
      <c r="S8" s="312"/>
      <c r="T8" s="312"/>
      <c r="U8" s="312" t="s">
        <v>604</v>
      </c>
      <c r="V8" s="312"/>
      <c r="W8" s="312"/>
      <c r="X8" s="314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</row>
    <row r="9" spans="3:49" ht="15.75" customHeight="1">
      <c r="C9" s="299"/>
      <c r="D9" s="310"/>
      <c r="E9" s="589"/>
      <c r="F9" s="599"/>
      <c r="G9" s="316"/>
      <c r="H9" s="317" t="s">
        <v>2</v>
      </c>
      <c r="I9" s="317" t="s">
        <v>649</v>
      </c>
      <c r="J9" s="317" t="s">
        <v>649</v>
      </c>
      <c r="K9" s="317" t="s">
        <v>654</v>
      </c>
      <c r="L9" s="318"/>
      <c r="M9" s="317" t="s">
        <v>196</v>
      </c>
      <c r="N9" s="317"/>
      <c r="O9" s="317" t="s">
        <v>198</v>
      </c>
      <c r="P9" s="317" t="s">
        <v>661</v>
      </c>
      <c r="Q9" s="317" t="s">
        <v>608</v>
      </c>
      <c r="R9" s="317" t="s">
        <v>575</v>
      </c>
      <c r="S9" s="317" t="s">
        <v>576</v>
      </c>
      <c r="T9" s="317" t="s">
        <v>579</v>
      </c>
      <c r="U9" s="317" t="s">
        <v>605</v>
      </c>
      <c r="V9" s="317" t="s">
        <v>504</v>
      </c>
      <c r="W9" s="317"/>
      <c r="X9" s="314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</row>
    <row r="10" spans="3:49" ht="15.75" customHeight="1">
      <c r="C10" s="299"/>
      <c r="D10" s="310"/>
      <c r="E10" s="589"/>
      <c r="F10" s="599"/>
      <c r="G10" s="316" t="s">
        <v>194</v>
      </c>
      <c r="H10" s="317" t="s">
        <v>606</v>
      </c>
      <c r="I10" s="317" t="s">
        <v>650</v>
      </c>
      <c r="J10" s="317" t="s">
        <v>652</v>
      </c>
      <c r="K10" s="317" t="s">
        <v>655</v>
      </c>
      <c r="L10" s="318" t="s">
        <v>195</v>
      </c>
      <c r="M10" s="317" t="s">
        <v>656</v>
      </c>
      <c r="N10" s="317" t="s">
        <v>2</v>
      </c>
      <c r="O10" s="317" t="s">
        <v>658</v>
      </c>
      <c r="P10" s="317" t="s">
        <v>658</v>
      </c>
      <c r="Q10" s="317" t="s">
        <v>473</v>
      </c>
      <c r="R10" s="317" t="s">
        <v>610</v>
      </c>
      <c r="S10" s="317" t="s">
        <v>577</v>
      </c>
      <c r="T10" s="317" t="s">
        <v>580</v>
      </c>
      <c r="U10" s="317" t="s">
        <v>582</v>
      </c>
      <c r="V10" s="317" t="s">
        <v>472</v>
      </c>
      <c r="W10" s="317" t="s">
        <v>270</v>
      </c>
      <c r="X10" s="314" t="s">
        <v>119</v>
      </c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</row>
    <row r="11" spans="3:49" ht="15" customHeight="1">
      <c r="C11" s="305"/>
      <c r="D11" s="319"/>
      <c r="E11" s="593"/>
      <c r="F11" s="600"/>
      <c r="G11" s="320" t="s">
        <v>199</v>
      </c>
      <c r="H11" s="321" t="s">
        <v>201</v>
      </c>
      <c r="I11" s="321" t="s">
        <v>651</v>
      </c>
      <c r="J11" s="321" t="s">
        <v>653</v>
      </c>
      <c r="K11" s="321" t="s">
        <v>200</v>
      </c>
      <c r="L11" s="322" t="s">
        <v>201</v>
      </c>
      <c r="M11" s="321" t="s">
        <v>657</v>
      </c>
      <c r="N11" s="321" t="s">
        <v>573</v>
      </c>
      <c r="O11" s="321" t="s">
        <v>659</v>
      </c>
      <c r="P11" s="321" t="s">
        <v>659</v>
      </c>
      <c r="Q11" s="321" t="s">
        <v>202</v>
      </c>
      <c r="R11" s="321" t="s">
        <v>609</v>
      </c>
      <c r="S11" s="321" t="s">
        <v>578</v>
      </c>
      <c r="T11" s="321" t="s">
        <v>581</v>
      </c>
      <c r="U11" s="321" t="s">
        <v>583</v>
      </c>
      <c r="V11" s="321" t="s">
        <v>203</v>
      </c>
      <c r="W11" s="321" t="s">
        <v>555</v>
      </c>
      <c r="X11" s="323" t="s">
        <v>203</v>
      </c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</row>
    <row r="12" spans="3:49" ht="9" customHeight="1">
      <c r="C12" s="299"/>
      <c r="D12" s="324"/>
      <c r="E12" s="325"/>
      <c r="F12" s="326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8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</row>
    <row r="13" spans="3:49" ht="15.75" customHeight="1">
      <c r="C13" s="299"/>
      <c r="D13" s="324"/>
      <c r="E13" s="496" t="s">
        <v>121</v>
      </c>
      <c r="F13" s="329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330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</row>
    <row r="14" spans="3:49" ht="15.75" customHeight="1">
      <c r="C14" s="299"/>
      <c r="D14" s="324"/>
      <c r="E14" s="331" t="s">
        <v>664</v>
      </c>
      <c r="F14" s="329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330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</row>
    <row r="15" spans="3:49" ht="15.75" customHeight="1">
      <c r="C15" s="299"/>
      <c r="D15" s="324"/>
      <c r="E15" s="331" t="s">
        <v>674</v>
      </c>
      <c r="F15" s="332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330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</row>
    <row r="16" spans="3:49" s="117" customFormat="1" ht="15.75" customHeight="1">
      <c r="C16" s="333"/>
      <c r="D16" s="310" t="s">
        <v>14</v>
      </c>
      <c r="E16" s="51" t="s">
        <v>314</v>
      </c>
      <c r="F16" s="332"/>
      <c r="G16" s="334">
        <v>4196934</v>
      </c>
      <c r="H16" s="334">
        <v>772554</v>
      </c>
      <c r="I16" s="334">
        <v>11880</v>
      </c>
      <c r="J16" s="334">
        <v>0</v>
      </c>
      <c r="K16" s="334">
        <v>953339</v>
      </c>
      <c r="L16" s="334">
        <v>0</v>
      </c>
      <c r="M16" s="334">
        <v>10355274</v>
      </c>
      <c r="N16" s="335">
        <v>88706</v>
      </c>
      <c r="O16" s="335">
        <v>0</v>
      </c>
      <c r="P16" s="335">
        <v>3334080</v>
      </c>
      <c r="Q16" s="334">
        <v>1093833</v>
      </c>
      <c r="R16" s="334">
        <v>764252</v>
      </c>
      <c r="S16" s="334">
        <v>947</v>
      </c>
      <c r="T16" s="334">
        <v>-55377</v>
      </c>
      <c r="U16" s="334">
        <v>0</v>
      </c>
      <c r="V16" s="335">
        <f>SUM(G16:U16)</f>
        <v>21516422</v>
      </c>
      <c r="W16" s="334">
        <v>140524</v>
      </c>
      <c r="X16" s="336">
        <f>V16+W16</f>
        <v>21656946</v>
      </c>
      <c r="Y16" s="337"/>
      <c r="Z16" s="337"/>
      <c r="AA16" s="337"/>
      <c r="AB16" s="376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</row>
    <row r="17" spans="3:49" s="117" customFormat="1" ht="15.75" customHeight="1">
      <c r="C17" s="49"/>
      <c r="D17" s="338" t="s">
        <v>19</v>
      </c>
      <c r="E17" s="339" t="s">
        <v>315</v>
      </c>
      <c r="F17" s="340"/>
      <c r="G17" s="334">
        <f>SUM(G18:G19)</f>
        <v>0</v>
      </c>
      <c r="H17" s="334">
        <f aca="true" t="shared" si="0" ref="H17:X17">SUM(H18:H19)</f>
        <v>0</v>
      </c>
      <c r="I17" s="334">
        <f t="shared" si="0"/>
        <v>0</v>
      </c>
      <c r="J17" s="334">
        <f t="shared" si="0"/>
        <v>0</v>
      </c>
      <c r="K17" s="334">
        <f t="shared" si="0"/>
        <v>0</v>
      </c>
      <c r="L17" s="334">
        <f t="shared" si="0"/>
        <v>0</v>
      </c>
      <c r="M17" s="334">
        <f t="shared" si="0"/>
        <v>-131089.6</v>
      </c>
      <c r="N17" s="334">
        <f t="shared" si="0"/>
        <v>131089.6</v>
      </c>
      <c r="O17" s="334">
        <f t="shared" si="0"/>
        <v>0</v>
      </c>
      <c r="P17" s="334">
        <f t="shared" si="0"/>
        <v>0</v>
      </c>
      <c r="Q17" s="334">
        <f t="shared" si="0"/>
        <v>0</v>
      </c>
      <c r="R17" s="334">
        <f t="shared" si="0"/>
        <v>0</v>
      </c>
      <c r="S17" s="334">
        <f t="shared" si="0"/>
        <v>0</v>
      </c>
      <c r="T17" s="334">
        <f t="shared" si="0"/>
        <v>0</v>
      </c>
      <c r="U17" s="334">
        <f t="shared" si="0"/>
        <v>0</v>
      </c>
      <c r="V17" s="334">
        <f t="shared" si="0"/>
        <v>0</v>
      </c>
      <c r="W17" s="334">
        <f t="shared" si="0"/>
        <v>0</v>
      </c>
      <c r="X17" s="336">
        <f t="shared" si="0"/>
        <v>0</v>
      </c>
      <c r="Y17" s="337"/>
      <c r="Z17" s="337"/>
      <c r="AA17" s="337"/>
      <c r="AB17" s="376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</row>
    <row r="18" spans="3:49" ht="15.75" customHeight="1">
      <c r="C18" s="26"/>
      <c r="D18" s="341" t="s">
        <v>41</v>
      </c>
      <c r="E18" s="342" t="s">
        <v>316</v>
      </c>
      <c r="F18" s="106"/>
      <c r="G18" s="343">
        <v>0</v>
      </c>
      <c r="H18" s="343">
        <v>0</v>
      </c>
      <c r="I18" s="343">
        <v>0</v>
      </c>
      <c r="J18" s="343">
        <v>0</v>
      </c>
      <c r="K18" s="343">
        <v>0</v>
      </c>
      <c r="L18" s="343">
        <v>0</v>
      </c>
      <c r="M18" s="343">
        <f>-163862*0.8</f>
        <v>-131089.6</v>
      </c>
      <c r="N18" s="343">
        <f>163862*0.8</f>
        <v>131089.6</v>
      </c>
      <c r="O18" s="343">
        <v>0</v>
      </c>
      <c r="P18" s="343">
        <v>0</v>
      </c>
      <c r="Q18" s="343">
        <v>0</v>
      </c>
      <c r="R18" s="343">
        <v>0</v>
      </c>
      <c r="S18" s="343">
        <v>0</v>
      </c>
      <c r="T18" s="343">
        <v>0</v>
      </c>
      <c r="U18" s="343">
        <v>0</v>
      </c>
      <c r="V18" s="344">
        <v>0</v>
      </c>
      <c r="W18" s="343">
        <v>0</v>
      </c>
      <c r="X18" s="345">
        <f>V18+W18</f>
        <v>0</v>
      </c>
      <c r="Y18" s="315"/>
      <c r="Z18" s="315"/>
      <c r="AA18" s="315"/>
      <c r="AB18" s="377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</row>
    <row r="19" spans="3:49" ht="15.75" customHeight="1">
      <c r="C19" s="26"/>
      <c r="D19" s="341" t="s">
        <v>42</v>
      </c>
      <c r="E19" s="342" t="s">
        <v>317</v>
      </c>
      <c r="F19" s="106"/>
      <c r="G19" s="343">
        <v>0</v>
      </c>
      <c r="H19" s="343">
        <v>0</v>
      </c>
      <c r="I19" s="343">
        <v>0</v>
      </c>
      <c r="J19" s="343">
        <v>0</v>
      </c>
      <c r="K19" s="343">
        <v>0</v>
      </c>
      <c r="L19" s="343">
        <v>0</v>
      </c>
      <c r="M19" s="343">
        <v>0</v>
      </c>
      <c r="N19" s="343">
        <v>0</v>
      </c>
      <c r="O19" s="343">
        <v>0</v>
      </c>
      <c r="P19" s="343">
        <v>0</v>
      </c>
      <c r="Q19" s="343">
        <v>0</v>
      </c>
      <c r="R19" s="343">
        <v>0</v>
      </c>
      <c r="S19" s="343">
        <v>0</v>
      </c>
      <c r="T19" s="343">
        <v>0</v>
      </c>
      <c r="U19" s="343">
        <v>0</v>
      </c>
      <c r="V19" s="344">
        <v>0</v>
      </c>
      <c r="W19" s="343">
        <v>0</v>
      </c>
      <c r="X19" s="345">
        <f>V19+W19</f>
        <v>0</v>
      </c>
      <c r="Y19" s="315"/>
      <c r="Z19" s="315"/>
      <c r="AA19" s="315"/>
      <c r="AB19" s="377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</row>
    <row r="20" spans="3:49" s="117" customFormat="1" ht="15.75" customHeight="1">
      <c r="C20" s="49"/>
      <c r="D20" s="338" t="s">
        <v>18</v>
      </c>
      <c r="E20" s="346" t="s">
        <v>204</v>
      </c>
      <c r="F20" s="340"/>
      <c r="G20" s="334">
        <f>G16+G17</f>
        <v>4196934</v>
      </c>
      <c r="H20" s="334">
        <f>H16+H17</f>
        <v>772554</v>
      </c>
      <c r="I20" s="334">
        <f aca="true" t="shared" si="1" ref="I20:W20">I16+I17</f>
        <v>11880</v>
      </c>
      <c r="J20" s="334">
        <f t="shared" si="1"/>
        <v>0</v>
      </c>
      <c r="K20" s="334">
        <f t="shared" si="1"/>
        <v>953339</v>
      </c>
      <c r="L20" s="334">
        <f t="shared" si="1"/>
        <v>0</v>
      </c>
      <c r="M20" s="334">
        <f t="shared" si="1"/>
        <v>10224184.4</v>
      </c>
      <c r="N20" s="334">
        <f t="shared" si="1"/>
        <v>219795.6</v>
      </c>
      <c r="O20" s="334">
        <f t="shared" si="1"/>
        <v>0</v>
      </c>
      <c r="P20" s="334">
        <f t="shared" si="1"/>
        <v>3334080</v>
      </c>
      <c r="Q20" s="334">
        <f t="shared" si="1"/>
        <v>1093833</v>
      </c>
      <c r="R20" s="334">
        <f t="shared" si="1"/>
        <v>764252</v>
      </c>
      <c r="S20" s="334">
        <f t="shared" si="1"/>
        <v>947</v>
      </c>
      <c r="T20" s="334">
        <f t="shared" si="1"/>
        <v>-55377</v>
      </c>
      <c r="U20" s="334">
        <f t="shared" si="1"/>
        <v>0</v>
      </c>
      <c r="V20" s="334">
        <f t="shared" si="1"/>
        <v>21516422</v>
      </c>
      <c r="W20" s="334">
        <f t="shared" si="1"/>
        <v>140524</v>
      </c>
      <c r="X20" s="336">
        <f>V20+W20</f>
        <v>21656946</v>
      </c>
      <c r="Y20" s="347"/>
      <c r="Z20" s="347"/>
      <c r="AA20" s="337"/>
      <c r="AB20" s="376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</row>
    <row r="21" spans="3:47" s="117" customFormat="1" ht="9" customHeight="1">
      <c r="C21" s="49"/>
      <c r="D21" s="338"/>
      <c r="E21" s="346"/>
      <c r="F21" s="340"/>
      <c r="G21" s="334"/>
      <c r="H21" s="334"/>
      <c r="I21" s="334"/>
      <c r="J21" s="334"/>
      <c r="K21" s="334"/>
      <c r="L21" s="334"/>
      <c r="M21" s="334"/>
      <c r="N21" s="334"/>
      <c r="O21" s="335"/>
      <c r="P21" s="335"/>
      <c r="Q21" s="334"/>
      <c r="R21" s="334"/>
      <c r="S21" s="334"/>
      <c r="T21" s="334"/>
      <c r="U21" s="334"/>
      <c r="V21" s="335"/>
      <c r="W21" s="334"/>
      <c r="X21" s="336"/>
      <c r="Y21" s="347"/>
      <c r="Z21" s="347"/>
      <c r="AA21" s="337"/>
      <c r="AB21" s="376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</row>
    <row r="22" spans="3:47" s="117" customFormat="1" ht="15.75" customHeight="1">
      <c r="C22" s="49"/>
      <c r="D22" s="310"/>
      <c r="E22" s="346" t="s">
        <v>319</v>
      </c>
      <c r="F22" s="137" t="s">
        <v>616</v>
      </c>
      <c r="G22" s="334"/>
      <c r="H22" s="334"/>
      <c r="I22" s="334"/>
      <c r="J22" s="334"/>
      <c r="K22" s="334"/>
      <c r="L22" s="334"/>
      <c r="M22" s="334"/>
      <c r="N22" s="334"/>
      <c r="O22" s="335"/>
      <c r="P22" s="335"/>
      <c r="Q22" s="334"/>
      <c r="R22" s="334"/>
      <c r="S22" s="334"/>
      <c r="T22" s="334"/>
      <c r="U22" s="334"/>
      <c r="V22" s="335"/>
      <c r="W22" s="334"/>
      <c r="X22" s="336"/>
      <c r="Y22" s="347"/>
      <c r="Z22" s="347"/>
      <c r="AA22" s="337"/>
      <c r="AB22" s="376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</row>
    <row r="23" spans="3:47" s="117" customFormat="1" ht="5.25" customHeight="1">
      <c r="C23" s="49"/>
      <c r="D23" s="310"/>
      <c r="E23" s="346"/>
      <c r="F23" s="348"/>
      <c r="G23" s="334"/>
      <c r="H23" s="334"/>
      <c r="I23" s="334"/>
      <c r="J23" s="334"/>
      <c r="K23" s="334"/>
      <c r="L23" s="334"/>
      <c r="M23" s="334"/>
      <c r="N23" s="334"/>
      <c r="O23" s="335"/>
      <c r="P23" s="335"/>
      <c r="Q23" s="334"/>
      <c r="R23" s="334"/>
      <c r="S23" s="334"/>
      <c r="T23" s="334"/>
      <c r="U23" s="334"/>
      <c r="V23" s="335">
        <f>SUM(G23:U23)</f>
        <v>0</v>
      </c>
      <c r="W23" s="334"/>
      <c r="X23" s="336"/>
      <c r="Y23" s="347"/>
      <c r="Z23" s="347"/>
      <c r="AA23" s="337"/>
      <c r="AB23" s="376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</row>
    <row r="24" spans="3:47" s="117" customFormat="1" ht="15.75" customHeight="1">
      <c r="C24" s="49"/>
      <c r="D24" s="338" t="s">
        <v>17</v>
      </c>
      <c r="E24" s="339" t="s">
        <v>318</v>
      </c>
      <c r="F24" s="348"/>
      <c r="G24" s="334">
        <v>0</v>
      </c>
      <c r="H24" s="334">
        <v>0</v>
      </c>
      <c r="I24" s="334">
        <v>0</v>
      </c>
      <c r="J24" s="334">
        <v>0</v>
      </c>
      <c r="K24" s="334">
        <v>0</v>
      </c>
      <c r="L24" s="334">
        <v>0</v>
      </c>
      <c r="M24" s="334">
        <v>0</v>
      </c>
      <c r="N24" s="334">
        <v>0</v>
      </c>
      <c r="O24" s="334">
        <v>0</v>
      </c>
      <c r="P24" s="334">
        <v>0</v>
      </c>
      <c r="Q24" s="334">
        <v>0</v>
      </c>
      <c r="R24" s="334">
        <v>0</v>
      </c>
      <c r="S24" s="334">
        <v>0</v>
      </c>
      <c r="T24" s="334">
        <v>0</v>
      </c>
      <c r="U24" s="334">
        <v>0</v>
      </c>
      <c r="V24" s="335">
        <v>0</v>
      </c>
      <c r="W24" s="334">
        <v>0</v>
      </c>
      <c r="X24" s="336">
        <f>V24+W24</f>
        <v>0</v>
      </c>
      <c r="Y24" s="347"/>
      <c r="Z24" s="347"/>
      <c r="AA24" s="337"/>
      <c r="AB24" s="376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</row>
    <row r="25" spans="3:47" s="117" customFormat="1" ht="15.75" customHeight="1">
      <c r="C25" s="49"/>
      <c r="D25" s="349" t="s">
        <v>16</v>
      </c>
      <c r="E25" s="346" t="s">
        <v>495</v>
      </c>
      <c r="F25" s="340"/>
      <c r="G25" s="334">
        <v>0</v>
      </c>
      <c r="H25" s="334">
        <v>0</v>
      </c>
      <c r="I25" s="334">
        <v>0</v>
      </c>
      <c r="J25" s="334">
        <v>0</v>
      </c>
      <c r="K25" s="334">
        <v>0</v>
      </c>
      <c r="L25" s="334">
        <v>0</v>
      </c>
      <c r="M25" s="334">
        <v>0</v>
      </c>
      <c r="N25" s="334">
        <v>0</v>
      </c>
      <c r="O25" s="334">
        <v>0</v>
      </c>
      <c r="P25" s="334">
        <v>0</v>
      </c>
      <c r="Q25" s="334">
        <v>-1319755</v>
      </c>
      <c r="R25" s="334">
        <v>0</v>
      </c>
      <c r="S25" s="334">
        <v>0</v>
      </c>
      <c r="T25" s="334">
        <v>0</v>
      </c>
      <c r="U25" s="334">
        <v>0</v>
      </c>
      <c r="V25" s="335">
        <f>SUM(G25:U25)</f>
        <v>-1319755</v>
      </c>
      <c r="W25" s="334">
        <v>-27</v>
      </c>
      <c r="X25" s="336">
        <f>V25+W25</f>
        <v>-1319782</v>
      </c>
      <c r="Y25" s="347"/>
      <c r="Z25" s="347"/>
      <c r="AA25" s="337"/>
      <c r="AB25" s="376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</row>
    <row r="26" spans="3:47" s="117" customFormat="1" ht="15.75" customHeight="1">
      <c r="C26" s="49"/>
      <c r="D26" s="349" t="s">
        <v>21</v>
      </c>
      <c r="E26" s="346" t="s">
        <v>424</v>
      </c>
      <c r="F26" s="340"/>
      <c r="G26" s="334">
        <v>0</v>
      </c>
      <c r="H26" s="334">
        <v>0</v>
      </c>
      <c r="I26" s="334">
        <v>0</v>
      </c>
      <c r="J26" s="334">
        <v>0</v>
      </c>
      <c r="K26" s="334">
        <v>0</v>
      </c>
      <c r="L26" s="334">
        <v>0</v>
      </c>
      <c r="M26" s="334">
        <v>0</v>
      </c>
      <c r="N26" s="334">
        <v>0</v>
      </c>
      <c r="O26" s="334">
        <v>0</v>
      </c>
      <c r="P26" s="335">
        <v>0</v>
      </c>
      <c r="Q26" s="334">
        <v>0</v>
      </c>
      <c r="R26" s="334">
        <v>0</v>
      </c>
      <c r="S26" s="334">
        <v>0</v>
      </c>
      <c r="T26" s="334">
        <v>0</v>
      </c>
      <c r="U26" s="334">
        <v>0</v>
      </c>
      <c r="V26" s="335">
        <v>0</v>
      </c>
      <c r="W26" s="334">
        <v>0</v>
      </c>
      <c r="X26" s="336">
        <f>V26+W26</f>
        <v>0</v>
      </c>
      <c r="Y26" s="347"/>
      <c r="Z26" s="347"/>
      <c r="AA26" s="337"/>
      <c r="AB26" s="376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</row>
    <row r="27" spans="3:47" ht="15.75" customHeight="1">
      <c r="C27" s="26"/>
      <c r="D27" s="341" t="s">
        <v>79</v>
      </c>
      <c r="E27" s="350" t="s">
        <v>425</v>
      </c>
      <c r="F27" s="106"/>
      <c r="G27" s="343">
        <v>0</v>
      </c>
      <c r="H27" s="343">
        <v>0</v>
      </c>
      <c r="I27" s="343">
        <v>0</v>
      </c>
      <c r="J27" s="343">
        <v>0</v>
      </c>
      <c r="K27" s="343">
        <v>0</v>
      </c>
      <c r="L27" s="343">
        <v>0</v>
      </c>
      <c r="M27" s="343">
        <v>0</v>
      </c>
      <c r="N27" s="343">
        <v>0</v>
      </c>
      <c r="O27" s="343">
        <v>0</v>
      </c>
      <c r="P27" s="343">
        <v>0</v>
      </c>
      <c r="Q27" s="343">
        <v>0</v>
      </c>
      <c r="R27" s="343">
        <v>0</v>
      </c>
      <c r="S27" s="343">
        <v>0</v>
      </c>
      <c r="T27" s="343">
        <v>0</v>
      </c>
      <c r="U27" s="343">
        <v>0</v>
      </c>
      <c r="V27" s="351">
        <v>0</v>
      </c>
      <c r="W27" s="343">
        <v>0</v>
      </c>
      <c r="X27" s="352">
        <v>0</v>
      </c>
      <c r="Y27" s="353"/>
      <c r="Z27" s="347"/>
      <c r="AA27" s="315"/>
      <c r="AB27" s="376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</row>
    <row r="28" spans="3:47" ht="15.75" customHeight="1">
      <c r="C28" s="26"/>
      <c r="D28" s="341" t="s">
        <v>80</v>
      </c>
      <c r="E28" s="350" t="s">
        <v>426</v>
      </c>
      <c r="F28" s="106"/>
      <c r="G28" s="343">
        <v>0</v>
      </c>
      <c r="H28" s="343">
        <v>0</v>
      </c>
      <c r="I28" s="343">
        <v>0</v>
      </c>
      <c r="J28" s="343">
        <v>0</v>
      </c>
      <c r="K28" s="343">
        <v>0</v>
      </c>
      <c r="L28" s="343">
        <v>0</v>
      </c>
      <c r="M28" s="343">
        <v>0</v>
      </c>
      <c r="N28" s="343">
        <v>0</v>
      </c>
      <c r="O28" s="343">
        <v>0</v>
      </c>
      <c r="P28" s="343">
        <v>0</v>
      </c>
      <c r="Q28" s="343">
        <v>0</v>
      </c>
      <c r="R28" s="343">
        <v>0</v>
      </c>
      <c r="S28" s="343">
        <v>0</v>
      </c>
      <c r="T28" s="343">
        <v>0</v>
      </c>
      <c r="U28" s="343">
        <v>0</v>
      </c>
      <c r="V28" s="344">
        <v>0</v>
      </c>
      <c r="W28" s="343">
        <v>0</v>
      </c>
      <c r="X28" s="345">
        <v>0</v>
      </c>
      <c r="Y28" s="353"/>
      <c r="Z28" s="347"/>
      <c r="AA28" s="315"/>
      <c r="AB28" s="376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</row>
    <row r="29" spans="3:47" s="117" customFormat="1" ht="15.75" customHeight="1">
      <c r="C29" s="49"/>
      <c r="D29" s="354" t="s">
        <v>20</v>
      </c>
      <c r="E29" s="355" t="s">
        <v>584</v>
      </c>
      <c r="F29" s="348"/>
      <c r="G29" s="334">
        <v>0</v>
      </c>
      <c r="H29" s="334">
        <v>0</v>
      </c>
      <c r="I29" s="334">
        <v>0</v>
      </c>
      <c r="J29" s="334">
        <v>0</v>
      </c>
      <c r="K29" s="334">
        <v>0</v>
      </c>
      <c r="L29" s="334">
        <v>0</v>
      </c>
      <c r="M29" s="334">
        <v>0</v>
      </c>
      <c r="N29" s="334">
        <v>0</v>
      </c>
      <c r="O29" s="334">
        <v>0</v>
      </c>
      <c r="P29" s="334">
        <v>0</v>
      </c>
      <c r="Q29" s="334">
        <v>0</v>
      </c>
      <c r="R29" s="334">
        <v>0</v>
      </c>
      <c r="S29" s="334">
        <v>0</v>
      </c>
      <c r="T29" s="334">
        <v>0</v>
      </c>
      <c r="U29" s="334">
        <v>0</v>
      </c>
      <c r="V29" s="335">
        <v>0</v>
      </c>
      <c r="W29" s="334">
        <v>0</v>
      </c>
      <c r="X29" s="336">
        <f aca="true" t="shared" si="2" ref="X29:X36">V29+W29</f>
        <v>0</v>
      </c>
      <c r="Y29" s="347"/>
      <c r="Z29" s="347"/>
      <c r="AA29" s="337"/>
      <c r="AB29" s="376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</row>
    <row r="30" spans="3:47" s="117" customFormat="1" ht="15.75" customHeight="1">
      <c r="C30" s="49"/>
      <c r="D30" s="354" t="s">
        <v>22</v>
      </c>
      <c r="E30" s="355" t="s">
        <v>497</v>
      </c>
      <c r="F30" s="340"/>
      <c r="G30" s="334">
        <v>0</v>
      </c>
      <c r="H30" s="334">
        <v>0</v>
      </c>
      <c r="I30" s="334">
        <v>0</v>
      </c>
      <c r="J30" s="334">
        <v>0</v>
      </c>
      <c r="K30" s="334">
        <v>0</v>
      </c>
      <c r="L30" s="334">
        <v>0</v>
      </c>
      <c r="M30" s="334">
        <v>0</v>
      </c>
      <c r="N30" s="334">
        <v>0</v>
      </c>
      <c r="O30" s="334">
        <v>0</v>
      </c>
      <c r="P30" s="334">
        <v>0</v>
      </c>
      <c r="Q30" s="334">
        <v>0</v>
      </c>
      <c r="R30" s="334">
        <v>0</v>
      </c>
      <c r="S30" s="334">
        <v>0</v>
      </c>
      <c r="T30" s="334">
        <v>0</v>
      </c>
      <c r="U30" s="334">
        <v>0</v>
      </c>
      <c r="V30" s="335">
        <v>0</v>
      </c>
      <c r="W30" s="334">
        <v>0</v>
      </c>
      <c r="X30" s="336">
        <f t="shared" si="2"/>
        <v>0</v>
      </c>
      <c r="Y30" s="347"/>
      <c r="Z30" s="347"/>
      <c r="AA30" s="337"/>
      <c r="AB30" s="376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</row>
    <row r="31" spans="3:47" s="117" customFormat="1" ht="15.75" customHeight="1">
      <c r="C31" s="49"/>
      <c r="D31" s="354" t="s">
        <v>23</v>
      </c>
      <c r="E31" s="357" t="s">
        <v>585</v>
      </c>
      <c r="F31" s="340"/>
      <c r="G31" s="334">
        <v>0</v>
      </c>
      <c r="H31" s="334">
        <v>0</v>
      </c>
      <c r="I31" s="334">
        <v>0</v>
      </c>
      <c r="J31" s="334">
        <v>0</v>
      </c>
      <c r="K31" s="334">
        <v>0</v>
      </c>
      <c r="L31" s="334">
        <v>0</v>
      </c>
      <c r="M31" s="334">
        <v>0</v>
      </c>
      <c r="N31" s="334">
        <v>0</v>
      </c>
      <c r="O31" s="334">
        <v>0</v>
      </c>
      <c r="P31" s="334">
        <v>0</v>
      </c>
      <c r="Q31" s="334">
        <v>0</v>
      </c>
      <c r="R31" s="334">
        <v>0</v>
      </c>
      <c r="S31" s="334">
        <v>0</v>
      </c>
      <c r="T31" s="334">
        <v>0</v>
      </c>
      <c r="U31" s="334">
        <v>0</v>
      </c>
      <c r="V31" s="335">
        <v>0</v>
      </c>
      <c r="W31" s="334">
        <v>0</v>
      </c>
      <c r="X31" s="336">
        <f t="shared" si="2"/>
        <v>0</v>
      </c>
      <c r="Y31" s="347"/>
      <c r="Z31" s="347"/>
      <c r="AA31" s="337"/>
      <c r="AB31" s="376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</row>
    <row r="32" spans="2:47" s="117" customFormat="1" ht="15.75" customHeight="1">
      <c r="B32" s="591" t="s">
        <v>471</v>
      </c>
      <c r="C32" s="49"/>
      <c r="D32" s="354" t="s">
        <v>24</v>
      </c>
      <c r="E32" s="355" t="s">
        <v>214</v>
      </c>
      <c r="F32" s="340"/>
      <c r="G32" s="334">
        <v>0</v>
      </c>
      <c r="H32" s="334">
        <v>0</v>
      </c>
      <c r="I32" s="334">
        <v>0</v>
      </c>
      <c r="J32" s="334">
        <v>0</v>
      </c>
      <c r="K32" s="334">
        <v>787</v>
      </c>
      <c r="L32" s="334">
        <v>0</v>
      </c>
      <c r="M32" s="334">
        <v>0</v>
      </c>
      <c r="N32" s="334">
        <f>10093+(83320*0.8)</f>
        <v>76749</v>
      </c>
      <c r="O32" s="334">
        <v>0</v>
      </c>
      <c r="P32" s="334">
        <v>0</v>
      </c>
      <c r="Q32" s="334">
        <v>0</v>
      </c>
      <c r="R32" s="334">
        <v>0</v>
      </c>
      <c r="S32" s="334">
        <v>0</v>
      </c>
      <c r="T32" s="334">
        <v>0</v>
      </c>
      <c r="U32" s="334">
        <v>0</v>
      </c>
      <c r="V32" s="335">
        <f>SUM(G32:U32)</f>
        <v>77536</v>
      </c>
      <c r="W32" s="334">
        <v>0</v>
      </c>
      <c r="X32" s="336">
        <f>V32+W32</f>
        <v>77536</v>
      </c>
      <c r="Y32" s="347"/>
      <c r="Z32" s="347"/>
      <c r="AA32" s="337"/>
      <c r="AB32" s="376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</row>
    <row r="33" spans="2:47" s="117" customFormat="1" ht="15.75" customHeight="1">
      <c r="B33" s="591"/>
      <c r="C33" s="49"/>
      <c r="D33" s="354" t="s">
        <v>25</v>
      </c>
      <c r="E33" s="355" t="s">
        <v>427</v>
      </c>
      <c r="F33" s="340"/>
      <c r="G33" s="334">
        <v>0</v>
      </c>
      <c r="H33" s="334">
        <v>0</v>
      </c>
      <c r="I33" s="334">
        <v>0</v>
      </c>
      <c r="J33" s="334">
        <v>0</v>
      </c>
      <c r="K33" s="334">
        <v>0</v>
      </c>
      <c r="L33" s="334">
        <v>0</v>
      </c>
      <c r="M33" s="334">
        <v>0</v>
      </c>
      <c r="N33" s="334">
        <v>0</v>
      </c>
      <c r="O33" s="334">
        <v>0</v>
      </c>
      <c r="P33" s="334">
        <v>0</v>
      </c>
      <c r="Q33" s="334"/>
      <c r="R33" s="334">
        <v>0</v>
      </c>
      <c r="S33" s="334">
        <v>0</v>
      </c>
      <c r="T33" s="334">
        <v>0</v>
      </c>
      <c r="U33" s="334">
        <v>0</v>
      </c>
      <c r="V33" s="335">
        <v>0</v>
      </c>
      <c r="W33" s="334">
        <v>0</v>
      </c>
      <c r="X33" s="336">
        <f t="shared" si="2"/>
        <v>0</v>
      </c>
      <c r="Y33" s="347"/>
      <c r="Z33" s="347"/>
      <c r="AA33" s="337"/>
      <c r="AB33" s="376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</row>
    <row r="34" spans="2:47" s="117" customFormat="1" ht="15.75" customHeight="1">
      <c r="B34" s="591"/>
      <c r="C34" s="49"/>
      <c r="D34" s="354" t="s">
        <v>26</v>
      </c>
      <c r="E34" s="355" t="s">
        <v>428</v>
      </c>
      <c r="F34" s="340"/>
      <c r="G34" s="334">
        <v>0</v>
      </c>
      <c r="H34" s="334">
        <v>0</v>
      </c>
      <c r="I34" s="334">
        <v>0</v>
      </c>
      <c r="J34" s="334">
        <v>0</v>
      </c>
      <c r="K34" s="334">
        <v>0</v>
      </c>
      <c r="L34" s="334">
        <v>0</v>
      </c>
      <c r="M34" s="334">
        <v>0</v>
      </c>
      <c r="N34" s="334">
        <v>0</v>
      </c>
      <c r="O34" s="334">
        <v>0</v>
      </c>
      <c r="P34" s="334">
        <v>0</v>
      </c>
      <c r="Q34" s="334">
        <v>0</v>
      </c>
      <c r="R34" s="334">
        <v>0</v>
      </c>
      <c r="S34" s="334">
        <v>0</v>
      </c>
      <c r="T34" s="334">
        <v>0</v>
      </c>
      <c r="U34" s="334">
        <v>0</v>
      </c>
      <c r="V34" s="335">
        <v>0</v>
      </c>
      <c r="W34" s="334">
        <v>0</v>
      </c>
      <c r="X34" s="336">
        <f t="shared" si="2"/>
        <v>0</v>
      </c>
      <c r="Y34" s="347"/>
      <c r="Z34" s="347"/>
      <c r="AA34" s="337"/>
      <c r="AB34" s="376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</row>
    <row r="35" spans="2:47" s="117" customFormat="1" ht="31.5">
      <c r="B35" s="591"/>
      <c r="C35" s="49"/>
      <c r="D35" s="349" t="s">
        <v>27</v>
      </c>
      <c r="E35" s="355" t="s">
        <v>586</v>
      </c>
      <c r="F35" s="340"/>
      <c r="G35" s="334">
        <v>0</v>
      </c>
      <c r="H35" s="334">
        <v>0</v>
      </c>
      <c r="I35" s="334">
        <v>0</v>
      </c>
      <c r="J35" s="334">
        <v>0</v>
      </c>
      <c r="K35" s="334">
        <v>30</v>
      </c>
      <c r="L35" s="334">
        <v>0</v>
      </c>
      <c r="M35" s="334">
        <v>402</v>
      </c>
      <c r="N35" s="334">
        <v>0</v>
      </c>
      <c r="O35" s="334">
        <v>0</v>
      </c>
      <c r="P35" s="334">
        <v>0</v>
      </c>
      <c r="Q35" s="334">
        <v>0</v>
      </c>
      <c r="R35" s="334">
        <v>0</v>
      </c>
      <c r="S35" s="334">
        <v>0</v>
      </c>
      <c r="T35" s="334">
        <v>0</v>
      </c>
      <c r="U35" s="334">
        <v>0</v>
      </c>
      <c r="V35" s="335">
        <f>SUM(G35:U35)</f>
        <v>432</v>
      </c>
      <c r="W35" s="334">
        <v>-1007</v>
      </c>
      <c r="X35" s="336">
        <f t="shared" si="2"/>
        <v>-575</v>
      </c>
      <c r="Y35" s="347"/>
      <c r="Z35" s="347"/>
      <c r="AA35" s="337"/>
      <c r="AB35" s="376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</row>
    <row r="36" spans="2:47" s="117" customFormat="1" ht="15.75" customHeight="1">
      <c r="B36" s="591"/>
      <c r="C36" s="49"/>
      <c r="D36" s="354" t="s">
        <v>28</v>
      </c>
      <c r="E36" s="355" t="s">
        <v>210</v>
      </c>
      <c r="F36" s="340"/>
      <c r="G36" s="334">
        <v>0</v>
      </c>
      <c r="H36" s="334">
        <v>0</v>
      </c>
      <c r="I36" s="334">
        <v>0</v>
      </c>
      <c r="J36" s="334">
        <v>0</v>
      </c>
      <c r="K36" s="334">
        <v>0</v>
      </c>
      <c r="L36" s="334">
        <v>0</v>
      </c>
      <c r="M36" s="334">
        <v>0</v>
      </c>
      <c r="N36" s="334">
        <v>0</v>
      </c>
      <c r="O36" s="334">
        <v>0</v>
      </c>
      <c r="P36" s="334">
        <v>0</v>
      </c>
      <c r="Q36" s="334">
        <v>0</v>
      </c>
      <c r="R36" s="334">
        <v>0</v>
      </c>
      <c r="S36" s="334">
        <v>0</v>
      </c>
      <c r="T36" s="334">
        <v>0</v>
      </c>
      <c r="U36" s="334">
        <v>0</v>
      </c>
      <c r="V36" s="335">
        <v>0</v>
      </c>
      <c r="W36" s="334">
        <v>0</v>
      </c>
      <c r="X36" s="336">
        <f t="shared" si="2"/>
        <v>0</v>
      </c>
      <c r="Y36" s="347"/>
      <c r="Z36" s="347"/>
      <c r="AA36" s="337"/>
      <c r="AB36" s="376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  <c r="AT36" s="337"/>
      <c r="AU36" s="337"/>
    </row>
    <row r="37" spans="2:47" ht="15.75" customHeight="1">
      <c r="B37" s="591"/>
      <c r="C37" s="26"/>
      <c r="D37" s="341" t="s">
        <v>493</v>
      </c>
      <c r="E37" s="358" t="s">
        <v>211</v>
      </c>
      <c r="F37" s="106"/>
      <c r="G37" s="343">
        <v>0</v>
      </c>
      <c r="H37" s="343">
        <v>0</v>
      </c>
      <c r="I37" s="343">
        <v>0</v>
      </c>
      <c r="J37" s="343">
        <v>0</v>
      </c>
      <c r="K37" s="343">
        <v>0</v>
      </c>
      <c r="L37" s="343">
        <v>0</v>
      </c>
      <c r="M37" s="343">
        <v>0</v>
      </c>
      <c r="N37" s="343">
        <v>0</v>
      </c>
      <c r="O37" s="343">
        <v>0</v>
      </c>
      <c r="P37" s="343">
        <v>0</v>
      </c>
      <c r="Q37" s="343">
        <v>0</v>
      </c>
      <c r="R37" s="343">
        <v>0</v>
      </c>
      <c r="S37" s="343">
        <v>0</v>
      </c>
      <c r="T37" s="343">
        <v>0</v>
      </c>
      <c r="U37" s="343">
        <v>0</v>
      </c>
      <c r="V37" s="344">
        <v>0</v>
      </c>
      <c r="W37" s="343">
        <v>0</v>
      </c>
      <c r="X37" s="345">
        <v>0</v>
      </c>
      <c r="Y37" s="353"/>
      <c r="Z37" s="347"/>
      <c r="AA37" s="315"/>
      <c r="AB37" s="376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</row>
    <row r="38" spans="2:47" ht="15.75" customHeight="1">
      <c r="B38" s="591"/>
      <c r="C38" s="26"/>
      <c r="D38" s="341" t="s">
        <v>494</v>
      </c>
      <c r="E38" s="358" t="s">
        <v>587</v>
      </c>
      <c r="F38" s="106"/>
      <c r="G38" s="343">
        <v>0</v>
      </c>
      <c r="H38" s="343">
        <v>0</v>
      </c>
      <c r="I38" s="343">
        <v>0</v>
      </c>
      <c r="J38" s="343">
        <v>0</v>
      </c>
      <c r="K38" s="343">
        <v>0</v>
      </c>
      <c r="L38" s="343">
        <v>0</v>
      </c>
      <c r="M38" s="343">
        <v>0</v>
      </c>
      <c r="N38" s="343">
        <v>0</v>
      </c>
      <c r="O38" s="343">
        <v>0</v>
      </c>
      <c r="P38" s="343">
        <v>0</v>
      </c>
      <c r="Q38" s="343">
        <v>0</v>
      </c>
      <c r="R38" s="343">
        <v>0</v>
      </c>
      <c r="S38" s="343">
        <v>0</v>
      </c>
      <c r="T38" s="343">
        <v>0</v>
      </c>
      <c r="U38" s="343">
        <v>0</v>
      </c>
      <c r="V38" s="344">
        <v>0</v>
      </c>
      <c r="W38" s="343">
        <v>0</v>
      </c>
      <c r="X38" s="345">
        <v>0</v>
      </c>
      <c r="Y38" s="353"/>
      <c r="Z38" s="347"/>
      <c r="AA38" s="315"/>
      <c r="AB38" s="376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</row>
    <row r="39" spans="2:47" s="117" customFormat="1" ht="15.75" customHeight="1">
      <c r="B39" s="591"/>
      <c r="C39" s="49"/>
      <c r="D39" s="349" t="s">
        <v>29</v>
      </c>
      <c r="E39" s="253" t="s">
        <v>213</v>
      </c>
      <c r="F39" s="340"/>
      <c r="G39" s="334">
        <v>0</v>
      </c>
      <c r="H39" s="334">
        <v>0</v>
      </c>
      <c r="I39" s="334">
        <v>0</v>
      </c>
      <c r="J39" s="334">
        <v>0</v>
      </c>
      <c r="K39" s="334">
        <v>0</v>
      </c>
      <c r="L39" s="334">
        <v>0</v>
      </c>
      <c r="M39" s="334">
        <v>0</v>
      </c>
      <c r="N39" s="334">
        <v>0</v>
      </c>
      <c r="O39" s="334">
        <v>0</v>
      </c>
      <c r="P39" s="334">
        <v>0</v>
      </c>
      <c r="Q39" s="334">
        <v>0</v>
      </c>
      <c r="R39" s="334">
        <v>0</v>
      </c>
      <c r="S39" s="334">
        <v>0</v>
      </c>
      <c r="T39" s="334">
        <v>0</v>
      </c>
      <c r="U39" s="334">
        <v>0</v>
      </c>
      <c r="V39" s="335">
        <v>0</v>
      </c>
      <c r="W39" s="334">
        <v>0</v>
      </c>
      <c r="X39" s="336">
        <f aca="true" t="shared" si="3" ref="X39:X44">V39+W39</f>
        <v>0</v>
      </c>
      <c r="Y39" s="347"/>
      <c r="Z39" s="347"/>
      <c r="AA39" s="337"/>
      <c r="AB39" s="376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  <c r="AT39" s="337"/>
      <c r="AU39" s="337"/>
    </row>
    <row r="40" spans="2:47" s="117" customFormat="1" ht="15.75" customHeight="1">
      <c r="B40" s="591"/>
      <c r="C40" s="49"/>
      <c r="D40" s="354" t="s">
        <v>30</v>
      </c>
      <c r="E40" s="253" t="s">
        <v>98</v>
      </c>
      <c r="F40" s="340"/>
      <c r="G40" s="334">
        <v>0</v>
      </c>
      <c r="H40" s="334">
        <v>0</v>
      </c>
      <c r="I40" s="334">
        <v>0</v>
      </c>
      <c r="J40" s="334">
        <v>0</v>
      </c>
      <c r="K40" s="334">
        <v>0</v>
      </c>
      <c r="L40" s="334">
        <v>0</v>
      </c>
      <c r="M40" s="334">
        <v>0</v>
      </c>
      <c r="N40" s="334">
        <v>0</v>
      </c>
      <c r="O40" s="334">
        <v>0</v>
      </c>
      <c r="P40" s="334">
        <v>0</v>
      </c>
      <c r="Q40" s="334">
        <v>0</v>
      </c>
      <c r="R40" s="334">
        <v>0</v>
      </c>
      <c r="S40" s="334">
        <v>0</v>
      </c>
      <c r="T40" s="334">
        <v>0</v>
      </c>
      <c r="U40" s="334">
        <v>0</v>
      </c>
      <c r="V40" s="335">
        <v>0</v>
      </c>
      <c r="W40" s="334">
        <v>0</v>
      </c>
      <c r="X40" s="336">
        <f t="shared" si="3"/>
        <v>0</v>
      </c>
      <c r="Y40" s="347"/>
      <c r="Z40" s="347"/>
      <c r="AA40" s="337"/>
      <c r="AB40" s="376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</row>
    <row r="41" spans="2:47" s="117" customFormat="1" ht="15.75" customHeight="1">
      <c r="B41" s="591"/>
      <c r="C41" s="49"/>
      <c r="D41" s="349" t="s">
        <v>31</v>
      </c>
      <c r="E41" s="355" t="s">
        <v>212</v>
      </c>
      <c r="F41" s="340"/>
      <c r="G41" s="334">
        <v>0</v>
      </c>
      <c r="H41" s="334">
        <v>0</v>
      </c>
      <c r="I41" s="334">
        <v>0</v>
      </c>
      <c r="J41" s="334">
        <v>0</v>
      </c>
      <c r="K41" s="334">
        <v>0</v>
      </c>
      <c r="L41" s="334">
        <v>0</v>
      </c>
      <c r="M41" s="334">
        <v>0</v>
      </c>
      <c r="N41" s="334">
        <v>0</v>
      </c>
      <c r="O41" s="334">
        <v>0</v>
      </c>
      <c r="P41" s="334">
        <v>0</v>
      </c>
      <c r="Q41" s="334">
        <v>0</v>
      </c>
      <c r="R41" s="334">
        <v>0</v>
      </c>
      <c r="S41" s="334">
        <v>0</v>
      </c>
      <c r="T41" s="334">
        <v>0</v>
      </c>
      <c r="U41" s="334">
        <v>0</v>
      </c>
      <c r="V41" s="335">
        <v>0</v>
      </c>
      <c r="W41" s="334">
        <v>0</v>
      </c>
      <c r="X41" s="336">
        <f t="shared" si="3"/>
        <v>0</v>
      </c>
      <c r="Y41" s="347"/>
      <c r="Z41" s="347"/>
      <c r="AA41" s="337"/>
      <c r="AB41" s="376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</row>
    <row r="42" spans="2:47" s="117" customFormat="1" ht="15.75" customHeight="1">
      <c r="B42" s="591"/>
      <c r="C42" s="49"/>
      <c r="D42" s="349" t="s">
        <v>32</v>
      </c>
      <c r="E42" s="355" t="s">
        <v>2</v>
      </c>
      <c r="F42" s="340"/>
      <c r="G42" s="334">
        <v>3066</v>
      </c>
      <c r="H42" s="334">
        <v>0</v>
      </c>
      <c r="I42" s="334">
        <v>0</v>
      </c>
      <c r="J42" s="334">
        <v>0</v>
      </c>
      <c r="K42" s="334">
        <v>0</v>
      </c>
      <c r="L42" s="334">
        <v>0</v>
      </c>
      <c r="M42" s="334">
        <v>0</v>
      </c>
      <c r="N42" s="334">
        <v>0</v>
      </c>
      <c r="O42" s="334">
        <v>0</v>
      </c>
      <c r="P42" s="334"/>
      <c r="Q42" s="334">
        <v>0</v>
      </c>
      <c r="R42" s="334">
        <v>0</v>
      </c>
      <c r="S42" s="334">
        <v>0</v>
      </c>
      <c r="T42" s="334">
        <v>0</v>
      </c>
      <c r="U42" s="334">
        <v>0</v>
      </c>
      <c r="V42" s="335">
        <f>SUM(G42:U42)</f>
        <v>3066</v>
      </c>
      <c r="W42" s="334">
        <v>0</v>
      </c>
      <c r="X42" s="336">
        <f t="shared" si="3"/>
        <v>3066</v>
      </c>
      <c r="Y42" s="347"/>
      <c r="Z42" s="347"/>
      <c r="AA42" s="337"/>
      <c r="AB42" s="376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</row>
    <row r="43" spans="2:47" s="117" customFormat="1" ht="15.75" customHeight="1">
      <c r="B43" s="591"/>
      <c r="C43" s="49"/>
      <c r="D43" s="354" t="s">
        <v>487</v>
      </c>
      <c r="E43" s="355" t="s">
        <v>205</v>
      </c>
      <c r="F43" s="340"/>
      <c r="G43" s="334">
        <v>0</v>
      </c>
      <c r="H43" s="334">
        <v>0</v>
      </c>
      <c r="I43" s="334">
        <v>0</v>
      </c>
      <c r="J43" s="334">
        <v>0</v>
      </c>
      <c r="K43" s="334">
        <v>0</v>
      </c>
      <c r="L43" s="334">
        <v>0</v>
      </c>
      <c r="M43" s="334">
        <v>0</v>
      </c>
      <c r="N43" s="334">
        <v>0</v>
      </c>
      <c r="O43" s="334">
        <f>2171658-83320+(83320*0.2)</f>
        <v>2105002</v>
      </c>
      <c r="P43" s="334">
        <v>0</v>
      </c>
      <c r="Q43" s="334">
        <v>0</v>
      </c>
      <c r="R43" s="334">
        <v>0</v>
      </c>
      <c r="S43" s="334">
        <v>0</v>
      </c>
      <c r="T43" s="334">
        <v>0</v>
      </c>
      <c r="U43" s="334">
        <v>0</v>
      </c>
      <c r="V43" s="335">
        <f>SUM(G43:U43)</f>
        <v>2105002</v>
      </c>
      <c r="W43" s="334">
        <v>13747</v>
      </c>
      <c r="X43" s="336">
        <f t="shared" si="3"/>
        <v>2118749</v>
      </c>
      <c r="Y43" s="347"/>
      <c r="Z43" s="347"/>
      <c r="AA43" s="337"/>
      <c r="AB43" s="376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  <c r="AT43" s="337"/>
      <c r="AU43" s="337"/>
    </row>
    <row r="44" spans="2:47" s="117" customFormat="1" ht="15.75" customHeight="1">
      <c r="B44" s="591"/>
      <c r="C44" s="49"/>
      <c r="D44" s="354" t="s">
        <v>528</v>
      </c>
      <c r="E44" s="355" t="s">
        <v>206</v>
      </c>
      <c r="F44" s="340"/>
      <c r="G44" s="334">
        <v>0</v>
      </c>
      <c r="H44" s="334">
        <v>0</v>
      </c>
      <c r="I44" s="334">
        <v>0</v>
      </c>
      <c r="J44" s="334">
        <v>0</v>
      </c>
      <c r="K44" s="334">
        <f>SUM(K45:K47)</f>
        <v>193928</v>
      </c>
      <c r="L44" s="334">
        <v>0</v>
      </c>
      <c r="M44" s="334">
        <f aca="true" t="shared" si="4" ref="M44:R44">SUM(M45:M47)</f>
        <v>3085966</v>
      </c>
      <c r="N44" s="334">
        <f t="shared" si="4"/>
        <v>24941</v>
      </c>
      <c r="O44" s="334">
        <f t="shared" si="4"/>
        <v>0</v>
      </c>
      <c r="P44" s="334">
        <f t="shared" si="4"/>
        <v>-3334080</v>
      </c>
      <c r="Q44" s="334">
        <f t="shared" si="4"/>
        <v>0</v>
      </c>
      <c r="R44" s="334">
        <f t="shared" si="4"/>
        <v>-567226</v>
      </c>
      <c r="S44" s="334">
        <v>0</v>
      </c>
      <c r="T44" s="334">
        <v>0</v>
      </c>
      <c r="U44" s="334">
        <v>0</v>
      </c>
      <c r="V44" s="335">
        <f>SUM(G44:U44)</f>
        <v>-596471</v>
      </c>
      <c r="W44" s="334">
        <f>SUM(W45:W47)</f>
        <v>-1073</v>
      </c>
      <c r="X44" s="336">
        <f t="shared" si="3"/>
        <v>-597544</v>
      </c>
      <c r="Y44" s="347"/>
      <c r="Z44" s="347"/>
      <c r="AA44" s="337"/>
      <c r="AB44" s="376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</row>
    <row r="45" spans="2:47" ht="15.75" customHeight="1">
      <c r="B45" s="591"/>
      <c r="C45" s="26"/>
      <c r="D45" s="341" t="s">
        <v>588</v>
      </c>
      <c r="E45" s="358" t="s">
        <v>207</v>
      </c>
      <c r="F45" s="106"/>
      <c r="G45" s="343">
        <v>0</v>
      </c>
      <c r="H45" s="343">
        <v>0</v>
      </c>
      <c r="I45" s="343">
        <v>0</v>
      </c>
      <c r="J45" s="343">
        <v>0</v>
      </c>
      <c r="K45" s="343">
        <v>0</v>
      </c>
      <c r="L45" s="343">
        <v>0</v>
      </c>
      <c r="M45" s="343">
        <v>0</v>
      </c>
      <c r="N45" s="343">
        <v>0</v>
      </c>
      <c r="O45" s="343">
        <v>0</v>
      </c>
      <c r="P45" s="343">
        <v>-596471</v>
      </c>
      <c r="Q45" s="343">
        <v>0</v>
      </c>
      <c r="R45" s="343">
        <v>0</v>
      </c>
      <c r="S45" s="343">
        <v>0</v>
      </c>
      <c r="T45" s="343">
        <v>0</v>
      </c>
      <c r="U45" s="343">
        <v>0</v>
      </c>
      <c r="V45" s="344">
        <f>SUM(G45:U45)</f>
        <v>-596471</v>
      </c>
      <c r="W45" s="343">
        <v>-1073</v>
      </c>
      <c r="X45" s="345">
        <f>V45+W45</f>
        <v>-597544</v>
      </c>
      <c r="Y45" s="353"/>
      <c r="Z45" s="353"/>
      <c r="AA45" s="315"/>
      <c r="AB45" s="377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</row>
    <row r="46" spans="2:47" ht="15.75" customHeight="1">
      <c r="B46" s="591"/>
      <c r="C46" s="26"/>
      <c r="D46" s="341" t="s">
        <v>589</v>
      </c>
      <c r="E46" s="358" t="s">
        <v>208</v>
      </c>
      <c r="F46" s="106"/>
      <c r="G46" s="343">
        <v>0</v>
      </c>
      <c r="H46" s="343">
        <v>0</v>
      </c>
      <c r="I46" s="343">
        <v>0</v>
      </c>
      <c r="J46" s="343">
        <v>0</v>
      </c>
      <c r="K46" s="343">
        <v>193928</v>
      </c>
      <c r="L46" s="343">
        <v>0</v>
      </c>
      <c r="M46" s="343">
        <v>3085966</v>
      </c>
      <c r="N46" s="343">
        <v>0</v>
      </c>
      <c r="O46" s="343">
        <v>0</v>
      </c>
      <c r="P46" s="343">
        <v>-2712668</v>
      </c>
      <c r="Q46" s="343">
        <v>0</v>
      </c>
      <c r="R46" s="343">
        <v>-567226</v>
      </c>
      <c r="S46" s="343">
        <v>0</v>
      </c>
      <c r="T46" s="343">
        <v>0</v>
      </c>
      <c r="U46" s="343">
        <v>0</v>
      </c>
      <c r="V46" s="351">
        <f>SUM(G46:U46)</f>
        <v>0</v>
      </c>
      <c r="W46" s="343">
        <v>0</v>
      </c>
      <c r="X46" s="345">
        <f>V46+W46</f>
        <v>0</v>
      </c>
      <c r="Y46" s="353"/>
      <c r="Z46" s="353"/>
      <c r="AA46" s="315"/>
      <c r="AB46" s="377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</row>
    <row r="47" spans="2:47" ht="15.75" customHeight="1">
      <c r="B47" s="591"/>
      <c r="C47" s="26"/>
      <c r="D47" s="341" t="s">
        <v>590</v>
      </c>
      <c r="E47" s="358" t="s">
        <v>197</v>
      </c>
      <c r="F47" s="106"/>
      <c r="G47" s="343">
        <v>0</v>
      </c>
      <c r="H47" s="343">
        <v>0</v>
      </c>
      <c r="I47" s="343">
        <v>0</v>
      </c>
      <c r="J47" s="343">
        <v>0</v>
      </c>
      <c r="K47" s="343">
        <v>0</v>
      </c>
      <c r="L47" s="343">
        <v>0</v>
      </c>
      <c r="M47" s="343">
        <v>0</v>
      </c>
      <c r="N47" s="343">
        <v>24941</v>
      </c>
      <c r="O47" s="343">
        <v>0</v>
      </c>
      <c r="P47" s="343">
        <v>-24941</v>
      </c>
      <c r="Q47" s="343">
        <v>0</v>
      </c>
      <c r="R47" s="343">
        <v>0</v>
      </c>
      <c r="S47" s="343">
        <v>0</v>
      </c>
      <c r="T47" s="343">
        <v>0</v>
      </c>
      <c r="U47" s="343">
        <v>0</v>
      </c>
      <c r="V47" s="351">
        <f>SUM(G47:U47)</f>
        <v>0</v>
      </c>
      <c r="W47" s="343">
        <v>0</v>
      </c>
      <c r="X47" s="345">
        <v>0</v>
      </c>
      <c r="Y47" s="353"/>
      <c r="Z47" s="353"/>
      <c r="AA47" s="315"/>
      <c r="AB47" s="377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</row>
    <row r="48" spans="1:47" s="117" customFormat="1" ht="15.75" customHeight="1">
      <c r="A48" s="359"/>
      <c r="B48" s="591"/>
      <c r="C48" s="49"/>
      <c r="D48" s="310"/>
      <c r="E48" s="346"/>
      <c r="F48" s="348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5"/>
      <c r="W48" s="334"/>
      <c r="X48" s="336"/>
      <c r="Y48" s="347"/>
      <c r="Z48" s="347"/>
      <c r="AA48" s="337"/>
      <c r="AB48" s="376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  <c r="AT48" s="337"/>
      <c r="AU48" s="337"/>
    </row>
    <row r="49" spans="1:47" s="117" customFormat="1" ht="30" customHeight="1">
      <c r="A49" s="360">
        <v>10</v>
      </c>
      <c r="B49" s="591"/>
      <c r="C49" s="49"/>
      <c r="D49" s="310"/>
      <c r="E49" s="361" t="s">
        <v>591</v>
      </c>
      <c r="F49" s="340"/>
      <c r="G49" s="334">
        <f>G20+G24+G25+G26+G29+G30+G31+G32+G33+G34+G35+G36+G39+G40+G41+G42+G43+G44</f>
        <v>4200000</v>
      </c>
      <c r="H49" s="334">
        <f aca="true" t="shared" si="5" ref="H49:W49">H20+H24+H25+H26+H29+H30+H31+H32+H33+H34+H35+H36+H39+H40+H41+H42+H43+H44</f>
        <v>772554</v>
      </c>
      <c r="I49" s="334">
        <f t="shared" si="5"/>
        <v>11880</v>
      </c>
      <c r="J49" s="334">
        <f t="shared" si="5"/>
        <v>0</v>
      </c>
      <c r="K49" s="334">
        <f>K20+K24+K25+K26+K29+K30+K31+K32+K33+K34+K35+K36+K39+K40+K41+K42+K43+K44</f>
        <v>1148084</v>
      </c>
      <c r="L49" s="334">
        <f t="shared" si="5"/>
        <v>0</v>
      </c>
      <c r="M49" s="334">
        <f t="shared" si="5"/>
        <v>13310552.4</v>
      </c>
      <c r="N49" s="334">
        <f t="shared" si="5"/>
        <v>321485.6</v>
      </c>
      <c r="O49" s="334">
        <f t="shared" si="5"/>
        <v>2105002</v>
      </c>
      <c r="P49" s="334">
        <f t="shared" si="5"/>
        <v>0</v>
      </c>
      <c r="Q49" s="334">
        <f t="shared" si="5"/>
        <v>-225922</v>
      </c>
      <c r="R49" s="334">
        <f t="shared" si="5"/>
        <v>197026</v>
      </c>
      <c r="S49" s="334">
        <f t="shared" si="5"/>
        <v>947</v>
      </c>
      <c r="T49" s="334">
        <f t="shared" si="5"/>
        <v>-55377</v>
      </c>
      <c r="U49" s="334">
        <f t="shared" si="5"/>
        <v>0</v>
      </c>
      <c r="V49" s="334">
        <f>V20+V24+V25+V26+V29+V30+V31+V32+V33+V34+V35+V36+V39+V40+V41+V42+V43+V44</f>
        <v>21786232</v>
      </c>
      <c r="W49" s="334">
        <f t="shared" si="5"/>
        <v>152164</v>
      </c>
      <c r="X49" s="336">
        <f>X20+X24+X25+X26+X29+X30+X31+X32+X33+X34+X35+X36+X39+X40+X41+X42+X43+X44</f>
        <v>21938396</v>
      </c>
      <c r="Y49" s="381"/>
      <c r="Z49" s="347"/>
      <c r="AA49" s="337"/>
      <c r="AB49" s="376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</row>
    <row r="50" spans="2:47" ht="15.75" customHeight="1">
      <c r="B50" s="591"/>
      <c r="C50" s="79"/>
      <c r="D50" s="362"/>
      <c r="E50" s="363"/>
      <c r="F50" s="364"/>
      <c r="G50" s="365"/>
      <c r="H50" s="365"/>
      <c r="I50" s="365"/>
      <c r="J50" s="365"/>
      <c r="K50" s="365"/>
      <c r="L50" s="365"/>
      <c r="M50" s="365"/>
      <c r="N50" s="365"/>
      <c r="O50" s="366"/>
      <c r="P50" s="366"/>
      <c r="Q50" s="365"/>
      <c r="R50" s="365"/>
      <c r="S50" s="365"/>
      <c r="T50" s="365"/>
      <c r="U50" s="365"/>
      <c r="V50" s="366"/>
      <c r="W50" s="365"/>
      <c r="X50" s="367"/>
      <c r="Y50" s="315"/>
      <c r="Z50" s="315"/>
      <c r="AA50" s="315"/>
      <c r="AB50" s="376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</row>
    <row r="51" spans="2:49" ht="15.75" customHeight="1">
      <c r="B51" s="591"/>
      <c r="C51" s="368"/>
      <c r="D51" s="369"/>
      <c r="E51" s="370" t="s">
        <v>0</v>
      </c>
      <c r="F51" s="371"/>
      <c r="G51" s="372"/>
      <c r="H51" s="372"/>
      <c r="I51" s="372"/>
      <c r="J51" s="372"/>
      <c r="K51" s="372"/>
      <c r="L51" s="372"/>
      <c r="M51" s="372"/>
      <c r="N51" s="372"/>
      <c r="O51" s="373"/>
      <c r="P51" s="373"/>
      <c r="Q51" s="372"/>
      <c r="R51" s="372"/>
      <c r="S51" s="372"/>
      <c r="T51" s="372"/>
      <c r="U51" s="372"/>
      <c r="V51" s="372"/>
      <c r="W51" s="372"/>
      <c r="X51" s="374"/>
      <c r="Y51" s="315"/>
      <c r="Z51" s="315"/>
      <c r="AA51" s="315"/>
      <c r="AB51" s="376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</row>
    <row r="52" spans="2:49" ht="15.75" customHeight="1">
      <c r="B52" s="591"/>
      <c r="C52" s="26"/>
      <c r="D52" s="310"/>
      <c r="E52" s="331" t="s">
        <v>668</v>
      </c>
      <c r="F52" s="332"/>
      <c r="G52" s="137"/>
      <c r="H52" s="137"/>
      <c r="I52" s="137"/>
      <c r="J52" s="137"/>
      <c r="K52" s="137"/>
      <c r="L52" s="137"/>
      <c r="M52" s="137"/>
      <c r="N52" s="137"/>
      <c r="O52" s="106"/>
      <c r="P52" s="106"/>
      <c r="Q52" s="137"/>
      <c r="R52" s="137"/>
      <c r="S52" s="137"/>
      <c r="T52" s="137"/>
      <c r="U52" s="137"/>
      <c r="V52" s="137"/>
      <c r="W52" s="137"/>
      <c r="X52" s="375"/>
      <c r="Y52" s="315"/>
      <c r="Z52" s="315"/>
      <c r="AA52" s="315"/>
      <c r="AB52" s="376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</row>
    <row r="53" spans="2:49" ht="15.75" customHeight="1">
      <c r="B53" s="591"/>
      <c r="C53" s="26"/>
      <c r="D53" s="310"/>
      <c r="E53" s="331" t="s">
        <v>671</v>
      </c>
      <c r="F53" s="332"/>
      <c r="G53" s="137"/>
      <c r="H53" s="137"/>
      <c r="I53" s="137"/>
      <c r="J53" s="137"/>
      <c r="K53" s="137"/>
      <c r="L53" s="137"/>
      <c r="M53" s="137"/>
      <c r="N53" s="137"/>
      <c r="O53" s="106"/>
      <c r="P53" s="106"/>
      <c r="Q53" s="137"/>
      <c r="R53" s="137"/>
      <c r="S53" s="137"/>
      <c r="T53" s="137"/>
      <c r="U53" s="137"/>
      <c r="V53" s="137"/>
      <c r="W53" s="137"/>
      <c r="X53" s="375"/>
      <c r="Y53" s="315"/>
      <c r="Z53" s="315"/>
      <c r="AA53" s="315"/>
      <c r="AB53" s="376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</row>
    <row r="54" spans="2:47" s="117" customFormat="1" ht="15.75" customHeight="1">
      <c r="B54" s="591"/>
      <c r="C54" s="49"/>
      <c r="D54" s="338" t="s">
        <v>14</v>
      </c>
      <c r="E54" s="346" t="s">
        <v>215</v>
      </c>
      <c r="F54" s="340"/>
      <c r="G54" s="334">
        <v>4200000</v>
      </c>
      <c r="H54" s="334">
        <v>770992</v>
      </c>
      <c r="I54" s="334">
        <f>I49</f>
        <v>11880</v>
      </c>
      <c r="J54" s="334">
        <f>J49</f>
        <v>0</v>
      </c>
      <c r="K54" s="334">
        <v>1153154</v>
      </c>
      <c r="L54" s="334">
        <f>L49</f>
        <v>0</v>
      </c>
      <c r="M54" s="334">
        <f>13446598-(163862*0.8)</f>
        <v>13315508.4</v>
      </c>
      <c r="N54" s="334">
        <f>436167+(247182*0.8)</f>
        <v>633912.6</v>
      </c>
      <c r="O54" s="334">
        <v>0</v>
      </c>
      <c r="P54" s="334">
        <f>3381090-(83320*0.8)</f>
        <v>3314434</v>
      </c>
      <c r="Q54" s="334">
        <v>-494431</v>
      </c>
      <c r="R54" s="334">
        <v>174304</v>
      </c>
      <c r="S54" s="334">
        <f>S49</f>
        <v>947</v>
      </c>
      <c r="T54" s="334">
        <v>-227350</v>
      </c>
      <c r="U54" s="334">
        <f>U49</f>
        <v>0</v>
      </c>
      <c r="V54" s="335">
        <f>SUM(G54:U54)</f>
        <v>22853351</v>
      </c>
      <c r="W54" s="335">
        <v>162818</v>
      </c>
      <c r="X54" s="336">
        <f>V54+W54</f>
        <v>23016169</v>
      </c>
      <c r="Y54" s="337"/>
      <c r="Z54" s="337"/>
      <c r="AA54" s="337"/>
      <c r="AB54" s="376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</row>
    <row r="55" spans="2:47" s="117" customFormat="1" ht="9" customHeight="1">
      <c r="B55" s="591"/>
      <c r="C55" s="49"/>
      <c r="D55" s="338"/>
      <c r="E55" s="346"/>
      <c r="F55" s="340"/>
      <c r="G55" s="334"/>
      <c r="H55" s="334"/>
      <c r="I55" s="334"/>
      <c r="J55" s="334"/>
      <c r="K55" s="334"/>
      <c r="L55" s="334"/>
      <c r="M55" s="334"/>
      <c r="N55" s="334"/>
      <c r="O55" s="335"/>
      <c r="P55" s="335"/>
      <c r="Q55" s="334"/>
      <c r="R55" s="334"/>
      <c r="S55" s="334"/>
      <c r="T55" s="334"/>
      <c r="U55" s="334"/>
      <c r="V55" s="335"/>
      <c r="W55" s="334"/>
      <c r="X55" s="336"/>
      <c r="Y55" s="337"/>
      <c r="Z55" s="337"/>
      <c r="AA55" s="337"/>
      <c r="AB55" s="376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  <c r="AT55" s="337"/>
      <c r="AU55" s="337"/>
    </row>
    <row r="56" spans="2:49" s="117" customFormat="1" ht="15.75" customHeight="1">
      <c r="B56" s="591"/>
      <c r="C56" s="49"/>
      <c r="D56" s="310"/>
      <c r="E56" s="346" t="s">
        <v>319</v>
      </c>
      <c r="F56" s="137" t="s">
        <v>616</v>
      </c>
      <c r="G56" s="334"/>
      <c r="H56" s="334"/>
      <c r="I56" s="334"/>
      <c r="J56" s="334"/>
      <c r="K56" s="334"/>
      <c r="L56" s="334"/>
      <c r="M56" s="334"/>
      <c r="N56" s="334"/>
      <c r="O56" s="335"/>
      <c r="P56" s="335"/>
      <c r="Q56" s="334"/>
      <c r="R56" s="334"/>
      <c r="S56" s="334"/>
      <c r="T56" s="334"/>
      <c r="U56" s="334"/>
      <c r="V56" s="335"/>
      <c r="W56" s="334"/>
      <c r="X56" s="336"/>
      <c r="Y56" s="337"/>
      <c r="Z56" s="337"/>
      <c r="AA56" s="337"/>
      <c r="AB56" s="376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</row>
    <row r="57" spans="2:49" s="117" customFormat="1" ht="6" customHeight="1">
      <c r="B57" s="591"/>
      <c r="C57" s="49"/>
      <c r="D57" s="310"/>
      <c r="E57" s="346"/>
      <c r="F57" s="348"/>
      <c r="G57" s="334"/>
      <c r="H57" s="334"/>
      <c r="I57" s="334"/>
      <c r="J57" s="334"/>
      <c r="K57" s="334"/>
      <c r="L57" s="334"/>
      <c r="M57" s="334"/>
      <c r="N57" s="334"/>
      <c r="O57" s="335"/>
      <c r="P57" s="335"/>
      <c r="Q57" s="334"/>
      <c r="R57" s="334"/>
      <c r="S57" s="334"/>
      <c r="T57" s="334"/>
      <c r="U57" s="334"/>
      <c r="V57" s="335"/>
      <c r="W57" s="334"/>
      <c r="X57" s="336"/>
      <c r="Y57" s="376"/>
      <c r="Z57" s="337"/>
      <c r="AA57" s="337"/>
      <c r="AB57" s="376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</row>
    <row r="58" spans="2:47" s="117" customFormat="1" ht="15.75" customHeight="1">
      <c r="B58" s="591"/>
      <c r="C58" s="49"/>
      <c r="D58" s="338" t="s">
        <v>19</v>
      </c>
      <c r="E58" s="339" t="s">
        <v>318</v>
      </c>
      <c r="F58" s="348"/>
      <c r="G58" s="334">
        <v>0</v>
      </c>
      <c r="H58" s="334">
        <v>0</v>
      </c>
      <c r="I58" s="334">
        <v>0</v>
      </c>
      <c r="J58" s="334">
        <v>0</v>
      </c>
      <c r="K58" s="334">
        <v>0</v>
      </c>
      <c r="L58" s="334">
        <v>0</v>
      </c>
      <c r="M58" s="334">
        <v>0</v>
      </c>
      <c r="N58" s="334">
        <v>0</v>
      </c>
      <c r="O58" s="334">
        <v>0</v>
      </c>
      <c r="P58" s="334">
        <v>0</v>
      </c>
      <c r="Q58" s="334">
        <v>0</v>
      </c>
      <c r="R58" s="334">
        <v>0</v>
      </c>
      <c r="S58" s="334">
        <v>0</v>
      </c>
      <c r="T58" s="334">
        <v>0</v>
      </c>
      <c r="U58" s="334">
        <v>0</v>
      </c>
      <c r="V58" s="335">
        <f aca="true" t="shared" si="6" ref="V58:V81">SUM(G58:U58)</f>
        <v>0</v>
      </c>
      <c r="W58" s="334">
        <v>0</v>
      </c>
      <c r="X58" s="336">
        <f>V58+W58</f>
        <v>0</v>
      </c>
      <c r="Y58" s="337"/>
      <c r="Z58" s="337"/>
      <c r="AA58" s="337"/>
      <c r="AB58" s="376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</row>
    <row r="59" spans="2:47" s="117" customFormat="1" ht="15.75" customHeight="1">
      <c r="B59" s="591"/>
      <c r="C59" s="49"/>
      <c r="D59" s="349" t="s">
        <v>18</v>
      </c>
      <c r="E59" s="346" t="s">
        <v>495</v>
      </c>
      <c r="F59" s="348"/>
      <c r="G59" s="334">
        <v>0</v>
      </c>
      <c r="H59" s="334">
        <v>0</v>
      </c>
      <c r="I59" s="334">
        <v>0</v>
      </c>
      <c r="J59" s="334">
        <v>0</v>
      </c>
      <c r="K59" s="334">
        <v>0</v>
      </c>
      <c r="L59" s="334">
        <v>0</v>
      </c>
      <c r="M59" s="334">
        <v>0</v>
      </c>
      <c r="N59" s="334">
        <v>0</v>
      </c>
      <c r="O59" s="334">
        <v>0</v>
      </c>
      <c r="P59" s="334">
        <v>0</v>
      </c>
      <c r="Q59" s="334">
        <v>499075</v>
      </c>
      <c r="R59" s="334">
        <v>0</v>
      </c>
      <c r="S59" s="334">
        <v>0</v>
      </c>
      <c r="T59" s="334">
        <v>0</v>
      </c>
      <c r="U59" s="334">
        <v>0</v>
      </c>
      <c r="V59" s="335">
        <f t="shared" si="6"/>
        <v>499075</v>
      </c>
      <c r="W59" s="334">
        <v>17</v>
      </c>
      <c r="X59" s="458">
        <f aca="true" t="shared" si="7" ref="X59:X81">V59+W59</f>
        <v>499092</v>
      </c>
      <c r="Y59" s="376"/>
      <c r="Z59" s="337"/>
      <c r="AA59" s="337"/>
      <c r="AB59" s="376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</row>
    <row r="60" spans="2:47" s="117" customFormat="1" ht="15.75" customHeight="1">
      <c r="B60" s="591"/>
      <c r="C60" s="49"/>
      <c r="D60" s="349" t="s">
        <v>17</v>
      </c>
      <c r="E60" s="346" t="s">
        <v>424</v>
      </c>
      <c r="F60" s="340"/>
      <c r="G60" s="334">
        <f>SUM(G61:G62)</f>
        <v>0</v>
      </c>
      <c r="H60" s="334">
        <f aca="true" t="shared" si="8" ref="H60:R60">SUM(H61:H62)</f>
        <v>0</v>
      </c>
      <c r="I60" s="334">
        <v>0</v>
      </c>
      <c r="J60" s="334">
        <v>0</v>
      </c>
      <c r="K60" s="334">
        <f t="shared" si="8"/>
        <v>0</v>
      </c>
      <c r="L60" s="334">
        <f t="shared" si="8"/>
        <v>0</v>
      </c>
      <c r="M60" s="334">
        <f t="shared" si="8"/>
        <v>0</v>
      </c>
      <c r="N60" s="334">
        <f t="shared" si="8"/>
        <v>-23483.356800929818</v>
      </c>
      <c r="O60" s="335">
        <f t="shared" si="8"/>
        <v>0</v>
      </c>
      <c r="P60" s="335">
        <f t="shared" si="8"/>
        <v>0</v>
      </c>
      <c r="Q60" s="334">
        <v>0</v>
      </c>
      <c r="R60" s="334">
        <f t="shared" si="8"/>
        <v>0</v>
      </c>
      <c r="S60" s="334">
        <f>SUM(S61:S62)</f>
        <v>0</v>
      </c>
      <c r="T60" s="334">
        <f>SUM(T61:T62)</f>
        <v>-4712.643199070182</v>
      </c>
      <c r="U60" s="334">
        <v>0</v>
      </c>
      <c r="V60" s="335">
        <f t="shared" si="6"/>
        <v>-28196</v>
      </c>
      <c r="W60" s="334">
        <v>0</v>
      </c>
      <c r="X60" s="336">
        <f t="shared" si="7"/>
        <v>-28196</v>
      </c>
      <c r="Y60" s="337"/>
      <c r="Z60" s="337"/>
      <c r="AA60" s="337"/>
      <c r="AB60" s="376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7"/>
      <c r="AR60" s="337"/>
      <c r="AS60" s="337"/>
      <c r="AT60" s="337"/>
      <c r="AU60" s="337"/>
    </row>
    <row r="61" spans="2:47" ht="15.75" customHeight="1">
      <c r="B61" s="591"/>
      <c r="C61" s="26"/>
      <c r="D61" s="341" t="s">
        <v>60</v>
      </c>
      <c r="E61" s="350" t="s">
        <v>425</v>
      </c>
      <c r="F61" s="137"/>
      <c r="G61" s="343">
        <v>0</v>
      </c>
      <c r="H61" s="343">
        <v>0</v>
      </c>
      <c r="I61" s="343">
        <v>0</v>
      </c>
      <c r="J61" s="343">
        <v>0</v>
      </c>
      <c r="K61" s="343">
        <v>0</v>
      </c>
      <c r="L61" s="343">
        <v>0</v>
      </c>
      <c r="M61" s="343">
        <v>0</v>
      </c>
      <c r="N61" s="343">
        <v>0</v>
      </c>
      <c r="O61" s="343">
        <v>0</v>
      </c>
      <c r="P61" s="343">
        <v>0</v>
      </c>
      <c r="Q61" s="343">
        <v>0</v>
      </c>
      <c r="R61" s="343">
        <v>0</v>
      </c>
      <c r="S61" s="343">
        <v>0</v>
      </c>
      <c r="T61" s="459">
        <v>-28196</v>
      </c>
      <c r="U61" s="343">
        <v>0</v>
      </c>
      <c r="V61" s="344">
        <f>SUM(G61:U61)</f>
        <v>-28196</v>
      </c>
      <c r="W61" s="343">
        <v>0</v>
      </c>
      <c r="X61" s="345">
        <f t="shared" si="7"/>
        <v>-28196</v>
      </c>
      <c r="Y61" s="377"/>
      <c r="Z61" s="315"/>
      <c r="AA61" s="315"/>
      <c r="AB61" s="377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</row>
    <row r="62" spans="2:47" ht="15.75" customHeight="1">
      <c r="B62" s="591"/>
      <c r="C62" s="26"/>
      <c r="D62" s="341" t="s">
        <v>61</v>
      </c>
      <c r="E62" s="350" t="s">
        <v>426</v>
      </c>
      <c r="F62" s="106"/>
      <c r="G62" s="343">
        <v>0</v>
      </c>
      <c r="H62" s="343">
        <v>0</v>
      </c>
      <c r="I62" s="343">
        <v>0</v>
      </c>
      <c r="J62" s="343">
        <v>0</v>
      </c>
      <c r="K62" s="343">
        <v>0</v>
      </c>
      <c r="L62" s="343">
        <v>0</v>
      </c>
      <c r="M62" s="343">
        <v>0</v>
      </c>
      <c r="N62" s="343">
        <v>-23483.356800929818</v>
      </c>
      <c r="O62" s="343">
        <v>0</v>
      </c>
      <c r="P62" s="343">
        <v>0</v>
      </c>
      <c r="Q62" s="343">
        <v>0</v>
      </c>
      <c r="R62" s="343">
        <v>0</v>
      </c>
      <c r="S62" s="343">
        <v>0</v>
      </c>
      <c r="T62" s="460">
        <v>23483.356800929818</v>
      </c>
      <c r="U62" s="343">
        <v>0</v>
      </c>
      <c r="V62" s="344">
        <f t="shared" si="6"/>
        <v>0</v>
      </c>
      <c r="W62" s="343">
        <v>0</v>
      </c>
      <c r="X62" s="345">
        <f t="shared" si="7"/>
        <v>0</v>
      </c>
      <c r="Y62" s="377"/>
      <c r="Z62" s="315"/>
      <c r="AA62" s="315"/>
      <c r="AB62" s="377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</row>
    <row r="63" spans="2:47" s="117" customFormat="1" ht="15.75">
      <c r="B63" s="591"/>
      <c r="C63" s="49"/>
      <c r="D63" s="354" t="s">
        <v>16</v>
      </c>
      <c r="E63" s="355" t="s">
        <v>584</v>
      </c>
      <c r="F63" s="340"/>
      <c r="G63" s="334">
        <v>0</v>
      </c>
      <c r="H63" s="334">
        <v>0</v>
      </c>
      <c r="I63" s="334">
        <v>0</v>
      </c>
      <c r="J63" s="334">
        <v>0</v>
      </c>
      <c r="K63" s="334">
        <v>0</v>
      </c>
      <c r="L63" s="334">
        <v>0</v>
      </c>
      <c r="M63" s="334">
        <v>0</v>
      </c>
      <c r="N63" s="334">
        <v>0</v>
      </c>
      <c r="O63" s="334">
        <v>0</v>
      </c>
      <c r="P63" s="334">
        <v>0</v>
      </c>
      <c r="Q63" s="334">
        <v>0</v>
      </c>
      <c r="R63" s="334">
        <v>730</v>
      </c>
      <c r="S63" s="334">
        <v>0</v>
      </c>
      <c r="T63" s="334">
        <v>0</v>
      </c>
      <c r="U63" s="334">
        <v>0</v>
      </c>
      <c r="V63" s="335">
        <f t="shared" si="6"/>
        <v>730</v>
      </c>
      <c r="W63" s="334">
        <v>0</v>
      </c>
      <c r="X63" s="336">
        <f t="shared" si="7"/>
        <v>730</v>
      </c>
      <c r="Y63" s="337"/>
      <c r="Z63" s="337"/>
      <c r="AA63" s="337"/>
      <c r="AB63" s="376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7"/>
      <c r="AU63" s="337"/>
    </row>
    <row r="64" spans="2:47" s="117" customFormat="1" ht="15.75" customHeight="1">
      <c r="B64" s="591"/>
      <c r="C64" s="49"/>
      <c r="D64" s="354" t="s">
        <v>21</v>
      </c>
      <c r="E64" s="355" t="s">
        <v>497</v>
      </c>
      <c r="F64" s="348"/>
      <c r="G64" s="334">
        <v>0</v>
      </c>
      <c r="H64" s="334">
        <v>0</v>
      </c>
      <c r="I64" s="334">
        <v>0</v>
      </c>
      <c r="J64" s="334">
        <v>0</v>
      </c>
      <c r="K64" s="334">
        <v>0</v>
      </c>
      <c r="L64" s="334">
        <v>0</v>
      </c>
      <c r="M64" s="334">
        <v>0</v>
      </c>
      <c r="N64" s="334">
        <v>0</v>
      </c>
      <c r="O64" s="334">
        <v>0</v>
      </c>
      <c r="P64" s="334">
        <v>0</v>
      </c>
      <c r="Q64" s="334">
        <v>0</v>
      </c>
      <c r="R64" s="334">
        <v>0</v>
      </c>
      <c r="S64" s="334">
        <v>0</v>
      </c>
      <c r="T64" s="334">
        <v>0</v>
      </c>
      <c r="U64" s="334">
        <v>0</v>
      </c>
      <c r="V64" s="335">
        <f t="shared" si="6"/>
        <v>0</v>
      </c>
      <c r="W64" s="334">
        <v>0</v>
      </c>
      <c r="X64" s="336">
        <f t="shared" si="7"/>
        <v>0</v>
      </c>
      <c r="Y64" s="381"/>
      <c r="Z64" s="337"/>
      <c r="AA64" s="337"/>
      <c r="AB64" s="376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7"/>
      <c r="AU64" s="337"/>
    </row>
    <row r="65" spans="2:47" s="117" customFormat="1" ht="31.5">
      <c r="B65" s="591"/>
      <c r="C65" s="49"/>
      <c r="D65" s="354" t="s">
        <v>20</v>
      </c>
      <c r="E65" s="357" t="s">
        <v>585</v>
      </c>
      <c r="F65" s="348"/>
      <c r="G65" s="334">
        <v>0</v>
      </c>
      <c r="H65" s="334">
        <v>0</v>
      </c>
      <c r="I65" s="334">
        <v>0</v>
      </c>
      <c r="J65" s="334">
        <v>0</v>
      </c>
      <c r="K65" s="334">
        <v>0</v>
      </c>
      <c r="L65" s="334">
        <v>0</v>
      </c>
      <c r="M65" s="334">
        <v>0</v>
      </c>
      <c r="N65" s="334">
        <v>0</v>
      </c>
      <c r="O65" s="334">
        <v>0</v>
      </c>
      <c r="P65" s="334">
        <v>0</v>
      </c>
      <c r="Q65" s="334">
        <v>0</v>
      </c>
      <c r="R65" s="334">
        <v>0</v>
      </c>
      <c r="S65" s="334">
        <v>0</v>
      </c>
      <c r="T65" s="334">
        <v>0</v>
      </c>
      <c r="U65" s="334">
        <v>0</v>
      </c>
      <c r="V65" s="335">
        <f t="shared" si="6"/>
        <v>0</v>
      </c>
      <c r="W65" s="334">
        <v>0</v>
      </c>
      <c r="X65" s="336">
        <f t="shared" si="7"/>
        <v>0</v>
      </c>
      <c r="Y65" s="337"/>
      <c r="Z65" s="337"/>
      <c r="AA65" s="337"/>
      <c r="AB65" s="376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</row>
    <row r="66" spans="2:47" s="117" customFormat="1" ht="15.75" customHeight="1">
      <c r="B66" s="591"/>
      <c r="C66" s="49"/>
      <c r="D66" s="354" t="s">
        <v>22</v>
      </c>
      <c r="E66" s="355" t="s">
        <v>214</v>
      </c>
      <c r="F66" s="340"/>
      <c r="G66" s="334">
        <v>0</v>
      </c>
      <c r="H66" s="334">
        <v>0</v>
      </c>
      <c r="I66" s="334">
        <v>0</v>
      </c>
      <c r="J66" s="334">
        <v>0</v>
      </c>
      <c r="K66" s="334">
        <v>-305.4</v>
      </c>
      <c r="L66" s="334">
        <v>0</v>
      </c>
      <c r="M66" s="334">
        <v>1073</v>
      </c>
      <c r="N66" s="334">
        <v>-13584.2</v>
      </c>
      <c r="O66" s="334">
        <v>0</v>
      </c>
      <c r="P66" s="334">
        <v>0</v>
      </c>
      <c r="Q66" s="334">
        <v>0</v>
      </c>
      <c r="R66" s="334">
        <v>0</v>
      </c>
      <c r="S66" s="334">
        <v>0</v>
      </c>
      <c r="T66" s="334">
        <v>0</v>
      </c>
      <c r="U66" s="334">
        <v>0</v>
      </c>
      <c r="V66" s="335">
        <f t="shared" si="6"/>
        <v>-12816.6</v>
      </c>
      <c r="W66" s="334">
        <v>0</v>
      </c>
      <c r="X66" s="336">
        <f t="shared" si="7"/>
        <v>-12816.6</v>
      </c>
      <c r="Y66" s="377"/>
      <c r="Z66" s="337"/>
      <c r="AA66" s="337"/>
      <c r="AB66" s="376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/>
      <c r="AO66" s="337"/>
      <c r="AP66" s="337"/>
      <c r="AQ66" s="337"/>
      <c r="AR66" s="337"/>
      <c r="AS66" s="337"/>
      <c r="AT66" s="337"/>
      <c r="AU66" s="337"/>
    </row>
    <row r="67" spans="2:47" s="117" customFormat="1" ht="15.75" customHeight="1">
      <c r="B67" s="591"/>
      <c r="C67" s="49"/>
      <c r="D67" s="354" t="s">
        <v>23</v>
      </c>
      <c r="E67" s="355" t="s">
        <v>427</v>
      </c>
      <c r="F67" s="340"/>
      <c r="G67" s="334">
        <v>0</v>
      </c>
      <c r="H67" s="334">
        <v>0</v>
      </c>
      <c r="I67" s="334">
        <v>0</v>
      </c>
      <c r="J67" s="334">
        <v>0</v>
      </c>
      <c r="K67" s="334">
        <v>0</v>
      </c>
      <c r="L67" s="334">
        <v>0</v>
      </c>
      <c r="M67" s="334">
        <v>0</v>
      </c>
      <c r="N67" s="334">
        <v>0</v>
      </c>
      <c r="O67" s="334">
        <v>0</v>
      </c>
      <c r="P67" s="334">
        <v>0</v>
      </c>
      <c r="Q67" s="334"/>
      <c r="R67" s="334">
        <v>0</v>
      </c>
      <c r="S67" s="334">
        <v>0</v>
      </c>
      <c r="T67" s="334">
        <v>0</v>
      </c>
      <c r="U67" s="334">
        <v>0</v>
      </c>
      <c r="V67" s="335">
        <f t="shared" si="6"/>
        <v>0</v>
      </c>
      <c r="W67" s="334">
        <v>0</v>
      </c>
      <c r="X67" s="336">
        <f t="shared" si="7"/>
        <v>0</v>
      </c>
      <c r="Y67" s="377"/>
      <c r="Z67" s="337"/>
      <c r="AA67" s="337"/>
      <c r="AB67" s="376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7"/>
      <c r="AR67" s="337"/>
      <c r="AS67" s="337"/>
      <c r="AT67" s="337"/>
      <c r="AU67" s="337"/>
    </row>
    <row r="68" spans="3:47" s="117" customFormat="1" ht="15.75" customHeight="1">
      <c r="C68" s="49"/>
      <c r="D68" s="354" t="s">
        <v>24</v>
      </c>
      <c r="E68" s="355" t="s">
        <v>428</v>
      </c>
      <c r="F68" s="340"/>
      <c r="G68" s="334">
        <v>0</v>
      </c>
      <c r="H68" s="334">
        <v>0</v>
      </c>
      <c r="I68" s="334">
        <v>0</v>
      </c>
      <c r="J68" s="334">
        <v>0</v>
      </c>
      <c r="K68" s="334">
        <v>0</v>
      </c>
      <c r="L68" s="334">
        <v>0</v>
      </c>
      <c r="M68" s="334">
        <v>0</v>
      </c>
      <c r="N68" s="334">
        <v>0</v>
      </c>
      <c r="O68" s="334">
        <v>0</v>
      </c>
      <c r="P68" s="334">
        <v>0</v>
      </c>
      <c r="Q68" s="334">
        <v>0</v>
      </c>
      <c r="R68" s="334">
        <v>0</v>
      </c>
      <c r="S68" s="334">
        <v>0</v>
      </c>
      <c r="T68" s="334">
        <v>0</v>
      </c>
      <c r="U68" s="334">
        <v>0</v>
      </c>
      <c r="V68" s="461">
        <f t="shared" si="6"/>
        <v>0</v>
      </c>
      <c r="W68" s="334">
        <v>0</v>
      </c>
      <c r="X68" s="356">
        <f t="shared" si="7"/>
        <v>0</v>
      </c>
      <c r="Y68" s="337"/>
      <c r="Z68" s="337"/>
      <c r="AA68" s="337"/>
      <c r="AB68" s="376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</row>
    <row r="69" spans="3:47" s="117" customFormat="1" ht="31.5">
      <c r="C69" s="49"/>
      <c r="D69" s="349" t="s">
        <v>25</v>
      </c>
      <c r="E69" s="355" t="s">
        <v>586</v>
      </c>
      <c r="F69" s="340"/>
      <c r="G69" s="334">
        <v>0</v>
      </c>
      <c r="H69" s="334">
        <v>0</v>
      </c>
      <c r="I69" s="334">
        <v>0</v>
      </c>
      <c r="J69" s="334">
        <v>0</v>
      </c>
      <c r="K69" s="334">
        <v>0</v>
      </c>
      <c r="L69" s="334">
        <v>0</v>
      </c>
      <c r="M69" s="334">
        <v>0</v>
      </c>
      <c r="N69" s="334">
        <v>0</v>
      </c>
      <c r="O69" s="334">
        <v>0</v>
      </c>
      <c r="P69" s="334">
        <v>0</v>
      </c>
      <c r="Q69" s="334">
        <v>0</v>
      </c>
      <c r="R69" s="334">
        <v>0</v>
      </c>
      <c r="S69" s="334">
        <v>0</v>
      </c>
      <c r="T69" s="334">
        <v>0</v>
      </c>
      <c r="U69" s="334">
        <v>0</v>
      </c>
      <c r="V69" s="335">
        <f t="shared" si="6"/>
        <v>0</v>
      </c>
      <c r="W69" s="334">
        <v>0</v>
      </c>
      <c r="X69" s="336">
        <f t="shared" si="7"/>
        <v>0</v>
      </c>
      <c r="Y69" s="337"/>
      <c r="Z69" s="337"/>
      <c r="AA69" s="337"/>
      <c r="AB69" s="376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</row>
    <row r="70" spans="3:47" s="117" customFormat="1" ht="15.75" customHeight="1">
      <c r="C70" s="49"/>
      <c r="D70" s="354" t="s">
        <v>26</v>
      </c>
      <c r="E70" s="355" t="s">
        <v>210</v>
      </c>
      <c r="F70" s="340"/>
      <c r="G70" s="334">
        <f>SUM(G71:G72)</f>
        <v>0</v>
      </c>
      <c r="H70" s="334">
        <f>SUM(H71:H72)</f>
        <v>0</v>
      </c>
      <c r="I70" s="334">
        <f>SUM(I71:I72)</f>
        <v>0</v>
      </c>
      <c r="J70" s="334">
        <v>0</v>
      </c>
      <c r="K70" s="334">
        <v>0</v>
      </c>
      <c r="L70" s="334">
        <v>0</v>
      </c>
      <c r="M70" s="334">
        <v>0</v>
      </c>
      <c r="N70" s="334">
        <f>SUM(N71:N72)</f>
        <v>0</v>
      </c>
      <c r="O70" s="334">
        <v>0</v>
      </c>
      <c r="P70" s="334">
        <v>0</v>
      </c>
      <c r="Q70" s="334">
        <v>0</v>
      </c>
      <c r="R70" s="334">
        <v>0</v>
      </c>
      <c r="S70" s="334">
        <v>0</v>
      </c>
      <c r="T70" s="334">
        <v>0</v>
      </c>
      <c r="U70" s="334">
        <v>0</v>
      </c>
      <c r="V70" s="335">
        <f t="shared" si="6"/>
        <v>0</v>
      </c>
      <c r="W70" s="334">
        <v>0</v>
      </c>
      <c r="X70" s="336">
        <f t="shared" si="7"/>
        <v>0</v>
      </c>
      <c r="Y70" s="337"/>
      <c r="Z70" s="337"/>
      <c r="AA70" s="337"/>
      <c r="AB70" s="376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7"/>
      <c r="AR70" s="337"/>
      <c r="AS70" s="337"/>
      <c r="AT70" s="337"/>
      <c r="AU70" s="337"/>
    </row>
    <row r="71" spans="3:49" ht="15.75">
      <c r="C71" s="26"/>
      <c r="D71" s="341" t="s">
        <v>274</v>
      </c>
      <c r="E71" s="358" t="s">
        <v>211</v>
      </c>
      <c r="F71" s="106"/>
      <c r="G71" s="343">
        <v>0</v>
      </c>
      <c r="H71" s="343">
        <v>0</v>
      </c>
      <c r="I71" s="343">
        <v>0</v>
      </c>
      <c r="J71" s="343">
        <v>0</v>
      </c>
      <c r="K71" s="343">
        <v>0</v>
      </c>
      <c r="L71" s="343">
        <v>0</v>
      </c>
      <c r="M71" s="343">
        <v>0</v>
      </c>
      <c r="N71" s="343">
        <v>0</v>
      </c>
      <c r="O71" s="343">
        <v>0</v>
      </c>
      <c r="P71" s="343">
        <v>0</v>
      </c>
      <c r="Q71" s="343">
        <v>0</v>
      </c>
      <c r="R71" s="343">
        <v>0</v>
      </c>
      <c r="S71" s="343">
        <v>0</v>
      </c>
      <c r="T71" s="343">
        <v>0</v>
      </c>
      <c r="U71" s="343">
        <v>0</v>
      </c>
      <c r="V71" s="344">
        <f t="shared" si="6"/>
        <v>0</v>
      </c>
      <c r="W71" s="334">
        <v>0</v>
      </c>
      <c r="X71" s="345">
        <f t="shared" si="7"/>
        <v>0</v>
      </c>
      <c r="Y71" s="315"/>
      <c r="Z71" s="315"/>
      <c r="AA71" s="315"/>
      <c r="AB71" s="376"/>
      <c r="AC71" s="315"/>
      <c r="AD71" s="315"/>
      <c r="AE71" s="315"/>
      <c r="AF71" s="315"/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</row>
    <row r="72" spans="3:49" ht="15.75">
      <c r="C72" s="26"/>
      <c r="D72" s="341" t="s">
        <v>277</v>
      </c>
      <c r="E72" s="358" t="s">
        <v>587</v>
      </c>
      <c r="F72" s="106"/>
      <c r="G72" s="343">
        <v>0</v>
      </c>
      <c r="H72" s="343">
        <v>0</v>
      </c>
      <c r="I72" s="343">
        <v>0</v>
      </c>
      <c r="J72" s="343">
        <v>0</v>
      </c>
      <c r="K72" s="343">
        <v>0</v>
      </c>
      <c r="L72" s="343">
        <v>0</v>
      </c>
      <c r="M72" s="343">
        <v>0</v>
      </c>
      <c r="N72" s="343">
        <v>0</v>
      </c>
      <c r="O72" s="343">
        <v>0</v>
      </c>
      <c r="P72" s="343">
        <v>0</v>
      </c>
      <c r="Q72" s="343">
        <v>0</v>
      </c>
      <c r="R72" s="343">
        <v>0</v>
      </c>
      <c r="S72" s="343">
        <v>0</v>
      </c>
      <c r="T72" s="343">
        <v>0</v>
      </c>
      <c r="U72" s="343">
        <v>0</v>
      </c>
      <c r="V72" s="344">
        <f t="shared" si="6"/>
        <v>0</v>
      </c>
      <c r="W72" s="334">
        <v>0</v>
      </c>
      <c r="X72" s="345">
        <f t="shared" si="7"/>
        <v>0</v>
      </c>
      <c r="Y72" s="315"/>
      <c r="Z72" s="315"/>
      <c r="AA72" s="315"/>
      <c r="AB72" s="376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</row>
    <row r="73" spans="3:49" s="117" customFormat="1" ht="15.75">
      <c r="C73" s="49"/>
      <c r="D73" s="349" t="s">
        <v>27</v>
      </c>
      <c r="E73" s="253" t="s">
        <v>213</v>
      </c>
      <c r="F73" s="137"/>
      <c r="G73" s="334">
        <v>0</v>
      </c>
      <c r="H73" s="334">
        <v>0</v>
      </c>
      <c r="I73" s="334">
        <v>0</v>
      </c>
      <c r="J73" s="334">
        <v>0</v>
      </c>
      <c r="K73" s="334">
        <v>0</v>
      </c>
      <c r="L73" s="334">
        <v>0</v>
      </c>
      <c r="M73" s="334">
        <v>0</v>
      </c>
      <c r="N73" s="334">
        <v>0</v>
      </c>
      <c r="O73" s="334">
        <v>0</v>
      </c>
      <c r="P73" s="334">
        <v>0</v>
      </c>
      <c r="Q73" s="334">
        <v>0</v>
      </c>
      <c r="R73" s="334">
        <v>0</v>
      </c>
      <c r="S73" s="334">
        <v>0</v>
      </c>
      <c r="T73" s="334">
        <v>0</v>
      </c>
      <c r="U73" s="334">
        <v>0</v>
      </c>
      <c r="V73" s="335">
        <f t="shared" si="6"/>
        <v>0</v>
      </c>
      <c r="W73" s="334">
        <v>0</v>
      </c>
      <c r="X73" s="336">
        <f t="shared" si="7"/>
        <v>0</v>
      </c>
      <c r="Y73" s="337"/>
      <c r="Z73" s="337"/>
      <c r="AA73" s="337"/>
      <c r="AB73" s="376"/>
      <c r="AC73" s="337"/>
      <c r="AD73" s="337"/>
      <c r="AE73" s="337"/>
      <c r="AF73" s="337"/>
      <c r="AG73" s="337"/>
      <c r="AH73" s="337"/>
      <c r="AI73" s="337"/>
      <c r="AJ73" s="337"/>
      <c r="AK73" s="337"/>
      <c r="AL73" s="337"/>
      <c r="AM73" s="337"/>
      <c r="AN73" s="337"/>
      <c r="AO73" s="337"/>
      <c r="AP73" s="337"/>
      <c r="AQ73" s="337"/>
      <c r="AR73" s="337"/>
      <c r="AS73" s="337"/>
      <c r="AT73" s="337"/>
      <c r="AU73" s="337"/>
      <c r="AV73" s="337"/>
      <c r="AW73" s="337"/>
    </row>
    <row r="74" spans="3:49" s="117" customFormat="1" ht="15.75" customHeight="1">
      <c r="C74" s="49"/>
      <c r="D74" s="354" t="s">
        <v>28</v>
      </c>
      <c r="E74" s="253" t="s">
        <v>98</v>
      </c>
      <c r="F74" s="340"/>
      <c r="G74" s="334">
        <v>0</v>
      </c>
      <c r="H74" s="334">
        <v>0</v>
      </c>
      <c r="I74" s="334">
        <v>0</v>
      </c>
      <c r="J74" s="334">
        <v>0</v>
      </c>
      <c r="K74" s="334">
        <v>0</v>
      </c>
      <c r="L74" s="334">
        <v>0</v>
      </c>
      <c r="M74" s="334">
        <v>0</v>
      </c>
      <c r="N74" s="334">
        <v>0</v>
      </c>
      <c r="O74" s="334">
        <v>0</v>
      </c>
      <c r="P74" s="334">
        <v>0</v>
      </c>
      <c r="Q74" s="334">
        <v>0</v>
      </c>
      <c r="R74" s="334">
        <v>0</v>
      </c>
      <c r="S74" s="334">
        <v>0</v>
      </c>
      <c r="T74" s="334">
        <v>0</v>
      </c>
      <c r="U74" s="334">
        <v>0</v>
      </c>
      <c r="V74" s="335">
        <f t="shared" si="6"/>
        <v>0</v>
      </c>
      <c r="W74" s="334">
        <v>0</v>
      </c>
      <c r="X74" s="336">
        <f t="shared" si="7"/>
        <v>0</v>
      </c>
      <c r="Y74" s="337"/>
      <c r="Z74" s="337"/>
      <c r="AA74" s="337"/>
      <c r="AB74" s="376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7"/>
      <c r="AN74" s="337"/>
      <c r="AO74" s="337"/>
      <c r="AP74" s="337"/>
      <c r="AQ74" s="337"/>
      <c r="AR74" s="337"/>
      <c r="AS74" s="337"/>
      <c r="AT74" s="337"/>
      <c r="AU74" s="337"/>
      <c r="AV74" s="337"/>
      <c r="AW74" s="337"/>
    </row>
    <row r="75" spans="3:49" s="117" customFormat="1" ht="15.75" customHeight="1">
      <c r="C75" s="49"/>
      <c r="D75" s="349" t="s">
        <v>29</v>
      </c>
      <c r="E75" s="355" t="s">
        <v>212</v>
      </c>
      <c r="F75" s="348"/>
      <c r="G75" s="334">
        <v>0</v>
      </c>
      <c r="H75" s="334">
        <v>0</v>
      </c>
      <c r="I75" s="334">
        <v>0</v>
      </c>
      <c r="J75" s="334">
        <v>0</v>
      </c>
      <c r="K75" s="334">
        <v>0</v>
      </c>
      <c r="L75" s="334">
        <v>0</v>
      </c>
      <c r="M75" s="334">
        <v>0</v>
      </c>
      <c r="N75" s="334">
        <v>0</v>
      </c>
      <c r="O75" s="334">
        <v>0</v>
      </c>
      <c r="P75" s="334">
        <v>0</v>
      </c>
      <c r="Q75" s="334">
        <v>0</v>
      </c>
      <c r="R75" s="334">
        <v>0</v>
      </c>
      <c r="S75" s="334">
        <v>0</v>
      </c>
      <c r="T75" s="334">
        <v>0</v>
      </c>
      <c r="U75" s="334">
        <v>0</v>
      </c>
      <c r="V75" s="335">
        <f t="shared" si="6"/>
        <v>0</v>
      </c>
      <c r="W75" s="334">
        <v>0</v>
      </c>
      <c r="X75" s="336">
        <f t="shared" si="7"/>
        <v>0</v>
      </c>
      <c r="Y75" s="337"/>
      <c r="Z75" s="337"/>
      <c r="AA75" s="337"/>
      <c r="AB75" s="376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/>
      <c r="AQ75" s="337"/>
      <c r="AR75" s="337"/>
      <c r="AS75" s="337"/>
      <c r="AT75" s="337"/>
      <c r="AU75" s="337"/>
      <c r="AV75" s="337"/>
      <c r="AW75" s="337"/>
    </row>
    <row r="76" spans="3:49" s="117" customFormat="1" ht="15.75" customHeight="1">
      <c r="C76" s="49"/>
      <c r="D76" s="349" t="s">
        <v>30</v>
      </c>
      <c r="E76" s="355" t="s">
        <v>2</v>
      </c>
      <c r="F76" s="348"/>
      <c r="G76" s="334">
        <v>0</v>
      </c>
      <c r="H76" s="334">
        <v>0</v>
      </c>
      <c r="I76" s="334">
        <v>0</v>
      </c>
      <c r="J76" s="334">
        <v>0</v>
      </c>
      <c r="K76" s="334">
        <v>0</v>
      </c>
      <c r="L76" s="334">
        <v>0</v>
      </c>
      <c r="M76" s="334">
        <v>0</v>
      </c>
      <c r="N76" s="334">
        <v>0</v>
      </c>
      <c r="O76" s="334">
        <v>0</v>
      </c>
      <c r="P76" s="334"/>
      <c r="Q76" s="334">
        <v>0</v>
      </c>
      <c r="R76" s="334">
        <v>0</v>
      </c>
      <c r="S76" s="334">
        <v>0</v>
      </c>
      <c r="T76" s="334">
        <v>0</v>
      </c>
      <c r="U76" s="334">
        <v>0</v>
      </c>
      <c r="V76" s="461">
        <f t="shared" si="6"/>
        <v>0</v>
      </c>
      <c r="W76" s="334">
        <v>0</v>
      </c>
      <c r="X76" s="356">
        <f t="shared" si="7"/>
        <v>0</v>
      </c>
      <c r="Y76" s="337"/>
      <c r="Z76" s="337"/>
      <c r="AA76" s="337"/>
      <c r="AB76" s="376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7"/>
      <c r="AV76" s="337"/>
      <c r="AW76" s="337"/>
    </row>
    <row r="77" spans="3:49" s="117" customFormat="1" ht="15.75" customHeight="1">
      <c r="C77" s="49"/>
      <c r="D77" s="354" t="s">
        <v>31</v>
      </c>
      <c r="E77" s="355" t="s">
        <v>205</v>
      </c>
      <c r="F77" s="348"/>
      <c r="G77" s="334">
        <v>0</v>
      </c>
      <c r="H77" s="334">
        <v>0</v>
      </c>
      <c r="I77" s="334">
        <v>0</v>
      </c>
      <c r="J77" s="334">
        <v>0</v>
      </c>
      <c r="K77" s="334">
        <v>0</v>
      </c>
      <c r="L77" s="334">
        <v>0</v>
      </c>
      <c r="M77" s="334">
        <v>0</v>
      </c>
      <c r="N77" s="334">
        <v>0</v>
      </c>
      <c r="O77" s="334">
        <f>'gt'!E69</f>
        <v>1853951</v>
      </c>
      <c r="P77" s="334">
        <v>0</v>
      </c>
      <c r="Q77" s="334">
        <v>0</v>
      </c>
      <c r="R77" s="334">
        <v>0</v>
      </c>
      <c r="S77" s="334">
        <v>0</v>
      </c>
      <c r="T77" s="334">
        <v>0</v>
      </c>
      <c r="U77" s="334">
        <v>0</v>
      </c>
      <c r="V77" s="461">
        <f>SUM(G77:U77)</f>
        <v>1853951</v>
      </c>
      <c r="W77" s="462">
        <f>'gt'!E70</f>
        <v>17097</v>
      </c>
      <c r="X77" s="356">
        <f>V77+W77</f>
        <v>1871048</v>
      </c>
      <c r="Y77" s="337"/>
      <c r="Z77" s="337"/>
      <c r="AA77" s="337"/>
      <c r="AB77" s="376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M77" s="337"/>
      <c r="AN77" s="337"/>
      <c r="AO77" s="337"/>
      <c r="AP77" s="337"/>
      <c r="AQ77" s="337"/>
      <c r="AR77" s="337"/>
      <c r="AS77" s="337"/>
      <c r="AT77" s="337"/>
      <c r="AU77" s="337"/>
      <c r="AV77" s="337"/>
      <c r="AW77" s="337"/>
    </row>
    <row r="78" spans="3:49" s="117" customFormat="1" ht="15.75">
      <c r="C78" s="49"/>
      <c r="D78" s="354" t="s">
        <v>32</v>
      </c>
      <c r="E78" s="355" t="s">
        <v>206</v>
      </c>
      <c r="F78" s="348"/>
      <c r="G78" s="334">
        <v>0</v>
      </c>
      <c r="H78" s="334">
        <v>0</v>
      </c>
      <c r="I78" s="334">
        <v>0</v>
      </c>
      <c r="J78" s="334">
        <v>0</v>
      </c>
      <c r="K78" s="334">
        <f aca="true" t="shared" si="9" ref="K78:P78">SUM(K79:K81)</f>
        <v>29138</v>
      </c>
      <c r="L78" s="334">
        <f t="shared" si="9"/>
        <v>0</v>
      </c>
      <c r="M78" s="334">
        <f t="shared" si="9"/>
        <v>2826250</v>
      </c>
      <c r="N78" s="334">
        <f t="shared" si="9"/>
        <v>34046</v>
      </c>
      <c r="O78" s="334">
        <f t="shared" si="9"/>
        <v>0</v>
      </c>
      <c r="P78" s="334">
        <f t="shared" si="9"/>
        <v>-3314434</v>
      </c>
      <c r="Q78" s="334">
        <v>0</v>
      </c>
      <c r="R78" s="334">
        <f>SUM(R79:R81)</f>
        <v>0</v>
      </c>
      <c r="S78" s="334">
        <f>SUM(S79:S81)</f>
        <v>0</v>
      </c>
      <c r="T78" s="334">
        <f>SUM(T79:T81)</f>
        <v>0</v>
      </c>
      <c r="U78" s="334">
        <v>0</v>
      </c>
      <c r="V78" s="461">
        <f>SUM(G78:U78)</f>
        <v>-425000</v>
      </c>
      <c r="W78" s="461">
        <f>SUM(W79:W81)</f>
        <v>-185</v>
      </c>
      <c r="X78" s="356">
        <f t="shared" si="7"/>
        <v>-425185</v>
      </c>
      <c r="Y78" s="337"/>
      <c r="Z78" s="337"/>
      <c r="AA78" s="337"/>
      <c r="AB78" s="376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37"/>
      <c r="AN78" s="337"/>
      <c r="AO78" s="337"/>
      <c r="AP78" s="337"/>
      <c r="AQ78" s="337"/>
      <c r="AR78" s="337"/>
      <c r="AS78" s="337"/>
      <c r="AT78" s="337"/>
      <c r="AU78" s="337"/>
      <c r="AV78" s="337"/>
      <c r="AW78" s="337"/>
    </row>
    <row r="79" spans="3:49" ht="15.75" customHeight="1">
      <c r="C79" s="26"/>
      <c r="D79" s="341" t="s">
        <v>268</v>
      </c>
      <c r="E79" s="358" t="s">
        <v>207</v>
      </c>
      <c r="F79" s="137"/>
      <c r="G79" s="343">
        <v>0</v>
      </c>
      <c r="H79" s="343">
        <v>0</v>
      </c>
      <c r="I79" s="343">
        <v>0</v>
      </c>
      <c r="J79" s="343">
        <v>0</v>
      </c>
      <c r="K79" s="343">
        <v>0</v>
      </c>
      <c r="L79" s="343">
        <v>0</v>
      </c>
      <c r="M79" s="343">
        <v>0</v>
      </c>
      <c r="N79" s="343">
        <v>0</v>
      </c>
      <c r="O79" s="343">
        <v>0</v>
      </c>
      <c r="P79" s="343">
        <v>-425000</v>
      </c>
      <c r="Q79" s="343">
        <v>0</v>
      </c>
      <c r="R79" s="343">
        <v>0</v>
      </c>
      <c r="S79" s="343">
        <v>0</v>
      </c>
      <c r="T79" s="343">
        <v>0</v>
      </c>
      <c r="U79" s="343">
        <v>0</v>
      </c>
      <c r="V79" s="351">
        <f t="shared" si="6"/>
        <v>-425000</v>
      </c>
      <c r="W79" s="462">
        <v>-185</v>
      </c>
      <c r="X79" s="352">
        <f t="shared" si="7"/>
        <v>-425185</v>
      </c>
      <c r="Y79" s="315"/>
      <c r="Z79" s="315"/>
      <c r="AA79" s="315"/>
      <c r="AB79" s="376"/>
      <c r="AC79" s="315"/>
      <c r="AD79" s="315"/>
      <c r="AE79" s="315"/>
      <c r="AF79" s="315"/>
      <c r="AG79" s="315"/>
      <c r="AH79" s="315"/>
      <c r="AI79" s="315"/>
      <c r="AJ79" s="315"/>
      <c r="AK79" s="315"/>
      <c r="AL79" s="315"/>
      <c r="AM79" s="315"/>
      <c r="AN79" s="315"/>
      <c r="AO79" s="315"/>
      <c r="AP79" s="315"/>
      <c r="AQ79" s="315"/>
      <c r="AR79" s="315"/>
      <c r="AS79" s="315"/>
      <c r="AT79" s="315"/>
      <c r="AU79" s="315"/>
      <c r="AV79" s="315"/>
      <c r="AW79" s="315"/>
    </row>
    <row r="80" spans="3:49" ht="15.75" customHeight="1">
      <c r="C80" s="26"/>
      <c r="D80" s="341" t="s">
        <v>269</v>
      </c>
      <c r="E80" s="358" t="s">
        <v>208</v>
      </c>
      <c r="F80" s="137"/>
      <c r="G80" s="343">
        <v>0</v>
      </c>
      <c r="H80" s="343">
        <v>0</v>
      </c>
      <c r="I80" s="343">
        <v>0</v>
      </c>
      <c r="J80" s="343">
        <v>0</v>
      </c>
      <c r="K80" s="343">
        <v>29138</v>
      </c>
      <c r="L80" s="343">
        <v>0</v>
      </c>
      <c r="M80" s="343">
        <v>2826250</v>
      </c>
      <c r="N80" s="343">
        <v>0</v>
      </c>
      <c r="O80" s="343">
        <v>0</v>
      </c>
      <c r="P80" s="343">
        <v>-2855388</v>
      </c>
      <c r="Q80" s="343">
        <v>0</v>
      </c>
      <c r="R80" s="343">
        <v>0</v>
      </c>
      <c r="S80" s="343">
        <v>0</v>
      </c>
      <c r="T80" s="343">
        <v>0</v>
      </c>
      <c r="U80" s="343">
        <v>0</v>
      </c>
      <c r="V80" s="351">
        <f t="shared" si="6"/>
        <v>0</v>
      </c>
      <c r="W80" s="343">
        <v>0</v>
      </c>
      <c r="X80" s="345">
        <f t="shared" si="7"/>
        <v>0</v>
      </c>
      <c r="Y80" s="315"/>
      <c r="Z80" s="315"/>
      <c r="AA80" s="315"/>
      <c r="AB80" s="376"/>
      <c r="AC80" s="315"/>
      <c r="AD80" s="315"/>
      <c r="AE80" s="315"/>
      <c r="AF80" s="315"/>
      <c r="AG80" s="315"/>
      <c r="AH80" s="315"/>
      <c r="AI80" s="315"/>
      <c r="AJ80" s="315"/>
      <c r="AK80" s="315"/>
      <c r="AL80" s="315"/>
      <c r="AM80" s="315"/>
      <c r="AN80" s="315"/>
      <c r="AO80" s="315"/>
      <c r="AP80" s="315"/>
      <c r="AQ80" s="315"/>
      <c r="AR80" s="315"/>
      <c r="AS80" s="315"/>
      <c r="AT80" s="315"/>
      <c r="AU80" s="315"/>
      <c r="AV80" s="315"/>
      <c r="AW80" s="315"/>
    </row>
    <row r="81" spans="3:49" ht="15.75" customHeight="1">
      <c r="C81" s="26"/>
      <c r="D81" s="341" t="s">
        <v>519</v>
      </c>
      <c r="E81" s="358" t="s">
        <v>197</v>
      </c>
      <c r="F81" s="137"/>
      <c r="G81" s="343">
        <v>0</v>
      </c>
      <c r="H81" s="343">
        <v>0</v>
      </c>
      <c r="I81" s="343">
        <v>0</v>
      </c>
      <c r="J81" s="343">
        <v>0</v>
      </c>
      <c r="K81" s="343">
        <v>0</v>
      </c>
      <c r="L81" s="343">
        <v>0</v>
      </c>
      <c r="M81" s="343">
        <v>0</v>
      </c>
      <c r="N81" s="343">
        <v>34046</v>
      </c>
      <c r="O81" s="343">
        <v>0</v>
      </c>
      <c r="P81" s="343">
        <v>-34046</v>
      </c>
      <c r="Q81" s="343">
        <v>0</v>
      </c>
      <c r="R81" s="343">
        <v>0</v>
      </c>
      <c r="S81" s="343">
        <v>0</v>
      </c>
      <c r="T81" s="343">
        <v>0</v>
      </c>
      <c r="U81" s="343">
        <v>0</v>
      </c>
      <c r="V81" s="351">
        <f t="shared" si="6"/>
        <v>0</v>
      </c>
      <c r="W81" s="343">
        <v>0</v>
      </c>
      <c r="X81" s="345">
        <f t="shared" si="7"/>
        <v>0</v>
      </c>
      <c r="Y81" s="315"/>
      <c r="Z81" s="315"/>
      <c r="AA81" s="315"/>
      <c r="AB81" s="376"/>
      <c r="AC81" s="315"/>
      <c r="AD81" s="315"/>
      <c r="AE81" s="315"/>
      <c r="AF81" s="315"/>
      <c r="AG81" s="315"/>
      <c r="AH81" s="315"/>
      <c r="AI81" s="315"/>
      <c r="AJ81" s="315"/>
      <c r="AK81" s="315"/>
      <c r="AL81" s="315"/>
      <c r="AM81" s="315"/>
      <c r="AN81" s="315"/>
      <c r="AO81" s="315"/>
      <c r="AP81" s="315"/>
      <c r="AQ81" s="315"/>
      <c r="AR81" s="315"/>
      <c r="AS81" s="315"/>
      <c r="AT81" s="315"/>
      <c r="AU81" s="315"/>
      <c r="AV81" s="315"/>
      <c r="AW81" s="315"/>
    </row>
    <row r="82" spans="3:49" ht="15.75">
      <c r="C82" s="26"/>
      <c r="D82" s="338"/>
      <c r="E82" s="350"/>
      <c r="F82" s="137"/>
      <c r="G82" s="334"/>
      <c r="H82" s="334"/>
      <c r="I82" s="334"/>
      <c r="J82" s="334"/>
      <c r="K82" s="334"/>
      <c r="L82" s="334"/>
      <c r="M82" s="334"/>
      <c r="N82" s="334"/>
      <c r="O82" s="335"/>
      <c r="P82" s="335"/>
      <c r="Q82" s="334"/>
      <c r="R82" s="334"/>
      <c r="S82" s="334"/>
      <c r="T82" s="334"/>
      <c r="U82" s="334"/>
      <c r="V82" s="335"/>
      <c r="W82" s="334"/>
      <c r="X82" s="336"/>
      <c r="Y82" s="315"/>
      <c r="Z82" s="315"/>
      <c r="AA82" s="315"/>
      <c r="AB82" s="376"/>
      <c r="AC82" s="315"/>
      <c r="AD82" s="315"/>
      <c r="AE82" s="315"/>
      <c r="AF82" s="315"/>
      <c r="AG82" s="315"/>
      <c r="AH82" s="315"/>
      <c r="AI82" s="315"/>
      <c r="AJ82" s="315"/>
      <c r="AK82" s="315"/>
      <c r="AL82" s="315"/>
      <c r="AM82" s="315"/>
      <c r="AN82" s="315"/>
      <c r="AO82" s="315"/>
      <c r="AP82" s="315"/>
      <c r="AQ82" s="315"/>
      <c r="AR82" s="315"/>
      <c r="AS82" s="315"/>
      <c r="AT82" s="315"/>
      <c r="AU82" s="315"/>
      <c r="AV82" s="315"/>
      <c r="AW82" s="315"/>
    </row>
    <row r="83" spans="3:49" s="117" customFormat="1" ht="33.75" customHeight="1">
      <c r="C83" s="378"/>
      <c r="D83" s="362"/>
      <c r="E83" s="379" t="s">
        <v>592</v>
      </c>
      <c r="F83" s="380"/>
      <c r="G83" s="365">
        <f>G54+G58+G59+G60+G63+G64+G65+G66+G67+G68+G69+G70+G73+G74+G75+G76+G77+G78</f>
        <v>4200000</v>
      </c>
      <c r="H83" s="365">
        <f aca="true" t="shared" si="10" ref="H83:X83">H54+H58+H59+H60+H63+H64+H65+H66+H67+H68+H69+H70+H73+H74+H75+H76+H77+H78</f>
        <v>770992</v>
      </c>
      <c r="I83" s="365">
        <f t="shared" si="10"/>
        <v>11880</v>
      </c>
      <c r="J83" s="365">
        <f t="shared" si="10"/>
        <v>0</v>
      </c>
      <c r="K83" s="365">
        <f>K54+K58+K59+K60+K63+K64+K65+K66+K67+K68+K69+K70+K73+K74+K75+K76+K77+K78</f>
        <v>1181986.6</v>
      </c>
      <c r="L83" s="365">
        <f t="shared" si="10"/>
        <v>0</v>
      </c>
      <c r="M83" s="365">
        <f t="shared" si="10"/>
        <v>16142831.4</v>
      </c>
      <c r="N83" s="365">
        <f t="shared" si="10"/>
        <v>630891.0431990703</v>
      </c>
      <c r="O83" s="366">
        <f t="shared" si="10"/>
        <v>1853951</v>
      </c>
      <c r="P83" s="479">
        <f>ROUND(P54+P58+P59+P60+P63+P64+P65+P66+P67+P68+P69+P70+P73+P74+P75+P76+P77+P78,0)</f>
        <v>0</v>
      </c>
      <c r="Q83" s="365">
        <f t="shared" si="10"/>
        <v>4644</v>
      </c>
      <c r="R83" s="365">
        <f t="shared" si="10"/>
        <v>175034</v>
      </c>
      <c r="S83" s="365">
        <f t="shared" si="10"/>
        <v>947</v>
      </c>
      <c r="T83" s="365">
        <f t="shared" si="10"/>
        <v>-232062.64319907018</v>
      </c>
      <c r="U83" s="365">
        <f t="shared" si="10"/>
        <v>0</v>
      </c>
      <c r="V83" s="366">
        <f t="shared" si="10"/>
        <v>24741094.4</v>
      </c>
      <c r="W83" s="365">
        <f t="shared" si="10"/>
        <v>179747</v>
      </c>
      <c r="X83" s="367">
        <f t="shared" si="10"/>
        <v>24920841.4</v>
      </c>
      <c r="Y83" s="381"/>
      <c r="Z83" s="337"/>
      <c r="AA83" s="337"/>
      <c r="AB83" s="376"/>
      <c r="AC83" s="337"/>
      <c r="AD83" s="337"/>
      <c r="AE83" s="337"/>
      <c r="AF83" s="337"/>
      <c r="AG83" s="337"/>
      <c r="AH83" s="337"/>
      <c r="AI83" s="337"/>
      <c r="AJ83" s="337"/>
      <c r="AK83" s="337"/>
      <c r="AL83" s="337"/>
      <c r="AM83" s="337"/>
      <c r="AN83" s="337"/>
      <c r="AO83" s="337"/>
      <c r="AP83" s="337"/>
      <c r="AQ83" s="337"/>
      <c r="AR83" s="337"/>
      <c r="AS83" s="337"/>
      <c r="AT83" s="337"/>
      <c r="AU83" s="337"/>
      <c r="AV83" s="337"/>
      <c r="AW83" s="337"/>
    </row>
    <row r="84" spans="4:49" ht="19.5" customHeight="1">
      <c r="D84" s="382"/>
      <c r="E84" s="315"/>
      <c r="F84" s="315"/>
      <c r="G84" s="315"/>
      <c r="H84" s="315"/>
      <c r="I84" s="315"/>
      <c r="J84" s="315"/>
      <c r="K84" s="315"/>
      <c r="M84" s="315"/>
      <c r="N84" s="315"/>
      <c r="O84" s="383"/>
      <c r="P84" s="315"/>
      <c r="R84" s="315"/>
      <c r="S84" s="315"/>
      <c r="T84" s="315"/>
      <c r="U84" s="315"/>
      <c r="V84" s="315"/>
      <c r="W84" s="315"/>
      <c r="X84" s="315"/>
      <c r="Y84" s="315"/>
      <c r="Z84" s="315"/>
      <c r="AA84" s="315"/>
      <c r="AB84" s="376"/>
      <c r="AC84" s="315"/>
      <c r="AD84" s="315"/>
      <c r="AE84" s="315"/>
      <c r="AF84" s="315"/>
      <c r="AG84" s="315"/>
      <c r="AH84" s="315"/>
      <c r="AI84" s="315"/>
      <c r="AJ84" s="315"/>
      <c r="AK84" s="315"/>
      <c r="AL84" s="315"/>
      <c r="AM84" s="315"/>
      <c r="AN84" s="315"/>
      <c r="AO84" s="315"/>
      <c r="AP84" s="315"/>
      <c r="AQ84" s="315"/>
      <c r="AR84" s="315"/>
      <c r="AS84" s="315"/>
      <c r="AT84" s="315"/>
      <c r="AU84" s="315"/>
      <c r="AV84" s="315"/>
      <c r="AW84" s="315"/>
    </row>
    <row r="85" spans="4:49" ht="19.5" customHeight="1">
      <c r="D85" s="382"/>
      <c r="E85" s="315"/>
      <c r="F85" s="315"/>
      <c r="G85" s="377"/>
      <c r="H85" s="377"/>
      <c r="I85" s="377"/>
      <c r="J85" s="384"/>
      <c r="K85" s="385"/>
      <c r="L85" s="384"/>
      <c r="M85" s="377"/>
      <c r="N85" s="377"/>
      <c r="O85" s="377"/>
      <c r="P85" s="377"/>
      <c r="Q85" s="377"/>
      <c r="R85" s="377"/>
      <c r="S85" s="377"/>
      <c r="T85" s="377"/>
      <c r="U85" s="377"/>
      <c r="V85" s="377"/>
      <c r="W85" s="377"/>
      <c r="X85" s="377"/>
      <c r="Y85" s="315"/>
      <c r="Z85" s="315"/>
      <c r="AA85" s="315"/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  <c r="AM85" s="315"/>
      <c r="AN85" s="315"/>
      <c r="AO85" s="315"/>
      <c r="AP85" s="315"/>
      <c r="AQ85" s="315"/>
      <c r="AR85" s="315"/>
      <c r="AS85" s="315"/>
      <c r="AT85" s="315"/>
      <c r="AU85" s="315"/>
      <c r="AV85" s="315"/>
      <c r="AW85" s="315"/>
    </row>
    <row r="86" spans="4:49" ht="19.5" customHeight="1">
      <c r="D86" s="382"/>
      <c r="E86" s="315"/>
      <c r="F86" s="315"/>
      <c r="G86" s="377"/>
      <c r="H86" s="377"/>
      <c r="I86" s="377"/>
      <c r="J86" s="384"/>
      <c r="K86" s="384"/>
      <c r="L86" s="384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15"/>
      <c r="Z86" s="315"/>
      <c r="AA86" s="315"/>
      <c r="AB86" s="315"/>
      <c r="AC86" s="315"/>
      <c r="AD86" s="315"/>
      <c r="AE86" s="315"/>
      <c r="AF86" s="315"/>
      <c r="AG86" s="315"/>
      <c r="AH86" s="315"/>
      <c r="AI86" s="315"/>
      <c r="AJ86" s="315"/>
      <c r="AK86" s="315"/>
      <c r="AL86" s="315"/>
      <c r="AM86" s="315"/>
      <c r="AN86" s="315"/>
      <c r="AO86" s="315"/>
      <c r="AP86" s="315"/>
      <c r="AQ86" s="315"/>
      <c r="AR86" s="315"/>
      <c r="AS86" s="315"/>
      <c r="AT86" s="315"/>
      <c r="AU86" s="315"/>
      <c r="AV86" s="315"/>
      <c r="AW86" s="315"/>
    </row>
    <row r="87" spans="4:49" ht="19.5" customHeight="1">
      <c r="D87" s="382"/>
      <c r="E87" s="315"/>
      <c r="F87" s="315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15"/>
      <c r="Z87" s="315"/>
      <c r="AA87" s="315"/>
      <c r="AB87" s="315"/>
      <c r="AC87" s="315"/>
      <c r="AD87" s="315"/>
      <c r="AE87" s="315"/>
      <c r="AF87" s="315"/>
      <c r="AG87" s="315"/>
      <c r="AH87" s="315"/>
      <c r="AI87" s="315"/>
      <c r="AJ87" s="315"/>
      <c r="AK87" s="315"/>
      <c r="AL87" s="315"/>
      <c r="AM87" s="315"/>
      <c r="AN87" s="315"/>
      <c r="AO87" s="315"/>
      <c r="AP87" s="315"/>
      <c r="AQ87" s="315"/>
      <c r="AR87" s="315"/>
      <c r="AS87" s="315"/>
      <c r="AT87" s="315"/>
      <c r="AU87" s="315"/>
      <c r="AV87" s="315"/>
      <c r="AW87" s="315"/>
    </row>
    <row r="88" spans="4:49" ht="19.5" customHeight="1">
      <c r="D88" s="382"/>
      <c r="E88" s="315"/>
      <c r="F88" s="315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/>
      <c r="Y88" s="315"/>
      <c r="Z88" s="315"/>
      <c r="AA88" s="315"/>
      <c r="AB88" s="315"/>
      <c r="AC88" s="315"/>
      <c r="AD88" s="315"/>
      <c r="AE88" s="315"/>
      <c r="AF88" s="315"/>
      <c r="AG88" s="315"/>
      <c r="AH88" s="315"/>
      <c r="AI88" s="315"/>
      <c r="AJ88" s="315"/>
      <c r="AK88" s="315"/>
      <c r="AL88" s="315"/>
      <c r="AM88" s="315"/>
      <c r="AN88" s="315"/>
      <c r="AO88" s="315"/>
      <c r="AP88" s="315"/>
      <c r="AQ88" s="315"/>
      <c r="AR88" s="315"/>
      <c r="AS88" s="315"/>
      <c r="AT88" s="315"/>
      <c r="AU88" s="315"/>
      <c r="AV88" s="315"/>
      <c r="AW88" s="315"/>
    </row>
    <row r="89" spans="4:49" ht="19.5" customHeight="1">
      <c r="D89" s="382"/>
      <c r="E89" s="315"/>
      <c r="F89" s="315"/>
      <c r="G89" s="377"/>
      <c r="H89" s="377"/>
      <c r="I89" s="377"/>
      <c r="J89" s="377"/>
      <c r="K89" s="377"/>
      <c r="L89" s="377"/>
      <c r="M89" s="377"/>
      <c r="N89" s="377"/>
      <c r="O89" s="377"/>
      <c r="P89" s="377"/>
      <c r="Q89" s="377"/>
      <c r="R89" s="377"/>
      <c r="S89" s="377"/>
      <c r="T89" s="377"/>
      <c r="U89" s="377"/>
      <c r="V89" s="377"/>
      <c r="W89" s="377"/>
      <c r="X89" s="377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</row>
    <row r="90" spans="4:49" ht="19.5" customHeight="1">
      <c r="D90" s="382"/>
      <c r="E90" s="315"/>
      <c r="F90" s="315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15"/>
      <c r="Z90" s="315"/>
      <c r="AA90" s="315"/>
      <c r="AB90" s="315"/>
      <c r="AC90" s="315"/>
      <c r="AD90" s="315"/>
      <c r="AE90" s="315"/>
      <c r="AF90" s="315"/>
      <c r="AG90" s="315"/>
      <c r="AH90" s="315"/>
      <c r="AI90" s="315"/>
      <c r="AJ90" s="315"/>
      <c r="AK90" s="315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  <c r="AW90" s="315"/>
    </row>
    <row r="91" spans="4:49" ht="19.5" customHeight="1">
      <c r="D91" s="382"/>
      <c r="E91" s="315"/>
      <c r="F91" s="315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15"/>
      <c r="Z91" s="315"/>
      <c r="AA91" s="315"/>
      <c r="AB91" s="315"/>
      <c r="AC91" s="315"/>
      <c r="AD91" s="315"/>
      <c r="AE91" s="315"/>
      <c r="AF91" s="315"/>
      <c r="AG91" s="315"/>
      <c r="AH91" s="315"/>
      <c r="AI91" s="315"/>
      <c r="AJ91" s="315"/>
      <c r="AK91" s="315"/>
      <c r="AL91" s="315"/>
      <c r="AM91" s="315"/>
      <c r="AN91" s="315"/>
      <c r="AO91" s="315"/>
      <c r="AP91" s="315"/>
      <c r="AQ91" s="315"/>
      <c r="AR91" s="315"/>
      <c r="AS91" s="315"/>
      <c r="AT91" s="315"/>
      <c r="AU91" s="315"/>
      <c r="AV91" s="315"/>
      <c r="AW91" s="315"/>
    </row>
    <row r="92" spans="4:49" ht="19.5" customHeight="1">
      <c r="D92" s="382"/>
      <c r="E92" s="315"/>
      <c r="F92" s="315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Q92" s="377"/>
      <c r="R92" s="377"/>
      <c r="S92" s="377"/>
      <c r="T92" s="377"/>
      <c r="U92" s="377"/>
      <c r="V92" s="377"/>
      <c r="W92" s="377"/>
      <c r="X92" s="377"/>
      <c r="Y92" s="315"/>
      <c r="Z92" s="315"/>
      <c r="AA92" s="315"/>
      <c r="AB92" s="315"/>
      <c r="AC92" s="315"/>
      <c r="AD92" s="315"/>
      <c r="AE92" s="315"/>
      <c r="AF92" s="315"/>
      <c r="AG92" s="315"/>
      <c r="AH92" s="315"/>
      <c r="AI92" s="315"/>
      <c r="AJ92" s="315"/>
      <c r="AK92" s="315"/>
      <c r="AL92" s="315"/>
      <c r="AM92" s="315"/>
      <c r="AN92" s="315"/>
      <c r="AO92" s="315"/>
      <c r="AP92" s="315"/>
      <c r="AQ92" s="315"/>
      <c r="AR92" s="315"/>
      <c r="AS92" s="315"/>
      <c r="AT92" s="315"/>
      <c r="AU92" s="315"/>
      <c r="AV92" s="315"/>
      <c r="AW92" s="315"/>
    </row>
    <row r="93" spans="4:49" ht="19.5" customHeight="1">
      <c r="D93" s="382"/>
      <c r="E93" s="315"/>
      <c r="F93" s="315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15"/>
      <c r="Z93" s="315"/>
      <c r="AA93" s="315"/>
      <c r="AB93" s="315"/>
      <c r="AC93" s="315"/>
      <c r="AD93" s="315"/>
      <c r="AE93" s="315"/>
      <c r="AF93" s="315"/>
      <c r="AG93" s="315"/>
      <c r="AH93" s="315"/>
      <c r="AI93" s="315"/>
      <c r="AJ93" s="315"/>
      <c r="AK93" s="315"/>
      <c r="AL93" s="315"/>
      <c r="AM93" s="315"/>
      <c r="AN93" s="315"/>
      <c r="AO93" s="315"/>
      <c r="AP93" s="315"/>
      <c r="AQ93" s="315"/>
      <c r="AR93" s="315"/>
      <c r="AS93" s="315"/>
      <c r="AT93" s="315"/>
      <c r="AU93" s="315"/>
      <c r="AV93" s="315"/>
      <c r="AW93" s="315"/>
    </row>
    <row r="94" spans="4:24" ht="19.5" customHeight="1">
      <c r="D94" s="382"/>
      <c r="E94" s="315"/>
      <c r="F94" s="315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</row>
    <row r="95" spans="4:24" ht="19.5" customHeight="1">
      <c r="D95" s="382"/>
      <c r="E95" s="315"/>
      <c r="F95" s="315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</row>
    <row r="96" spans="4:24" ht="19.5" customHeight="1">
      <c r="D96" s="382"/>
      <c r="E96" s="315"/>
      <c r="F96" s="315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</row>
    <row r="97" spans="4:24" ht="19.5" customHeight="1">
      <c r="D97" s="382"/>
      <c r="E97" s="315"/>
      <c r="F97" s="315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</row>
    <row r="98" spans="4:24" ht="19.5" customHeight="1">
      <c r="D98" s="382"/>
      <c r="E98" s="315"/>
      <c r="F98" s="315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7"/>
    </row>
    <row r="99" spans="4:24" ht="19.5" customHeight="1">
      <c r="D99" s="382"/>
      <c r="E99" s="315"/>
      <c r="F99" s="315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</row>
    <row r="100" spans="4:24" ht="19.5" customHeight="1">
      <c r="D100" s="382"/>
      <c r="E100" s="315"/>
      <c r="F100" s="315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</row>
    <row r="101" spans="4:24" ht="19.5" customHeight="1">
      <c r="D101" s="382"/>
      <c r="E101" s="315"/>
      <c r="F101" s="315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7"/>
    </row>
    <row r="102" spans="4:24" ht="19.5" customHeight="1">
      <c r="D102" s="382"/>
      <c r="E102" s="315"/>
      <c r="F102" s="315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377"/>
    </row>
    <row r="103" spans="4:24" ht="19.5" customHeight="1">
      <c r="D103" s="382"/>
      <c r="E103" s="315"/>
      <c r="F103" s="315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  <c r="U103" s="377"/>
      <c r="V103" s="377"/>
      <c r="W103" s="377"/>
      <c r="X103" s="377"/>
    </row>
    <row r="104" spans="4:24" ht="19.5" customHeight="1">
      <c r="D104" s="382"/>
      <c r="E104" s="315"/>
      <c r="F104" s="315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  <c r="S104" s="377"/>
      <c r="T104" s="377"/>
      <c r="U104" s="377"/>
      <c r="V104" s="377"/>
      <c r="W104" s="377"/>
      <c r="X104" s="377"/>
    </row>
    <row r="105" spans="7:24" ht="19.5" customHeight="1"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  <c r="U105" s="377"/>
      <c r="V105" s="377"/>
      <c r="W105" s="377"/>
      <c r="X105" s="377"/>
    </row>
    <row r="106" spans="7:24" ht="19.5" customHeight="1"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</row>
    <row r="107" spans="7:24" ht="19.5" customHeight="1"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</row>
    <row r="108" spans="7:24" ht="19.5" customHeight="1"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</row>
    <row r="109" spans="7:24" ht="19.5" customHeight="1"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7"/>
      <c r="T109" s="377"/>
      <c r="U109" s="377"/>
      <c r="V109" s="377"/>
      <c r="W109" s="377"/>
      <c r="X109" s="377"/>
    </row>
    <row r="110" spans="7:24" ht="19.5" customHeight="1"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</row>
    <row r="111" spans="7:24" ht="19.5" customHeight="1"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S111" s="377"/>
      <c r="T111" s="377"/>
      <c r="U111" s="377"/>
      <c r="V111" s="377"/>
      <c r="W111" s="377"/>
      <c r="X111" s="377"/>
    </row>
    <row r="112" spans="7:24" ht="19.5" customHeight="1"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</row>
    <row r="113" spans="7:24" ht="19.5" customHeight="1"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7"/>
    </row>
    <row r="114" ht="19.5" customHeight="1">
      <c r="G114" s="377"/>
    </row>
  </sheetData>
  <sheetProtection/>
  <mergeCells count="5">
    <mergeCell ref="B32:B67"/>
    <mergeCell ref="E7:E11"/>
    <mergeCell ref="E5:G5"/>
    <mergeCell ref="G7:X7"/>
    <mergeCell ref="F7:F11"/>
  </mergeCells>
  <printOptions horizontalCentered="1" verticalCentered="1"/>
  <pageMargins left="0.1968503937007874" right="0.21" top="0.34" bottom="0.1968503937007874" header="0.2755905511811024" footer="0.15748031496062992"/>
  <pageSetup fitToHeight="1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19"/>
  <sheetViews>
    <sheetView showGridLines="0" zoomScale="70" zoomScaleNormal="70" zoomScalePageLayoutView="0" workbookViewId="0" topLeftCell="A1">
      <pane xSplit="5" ySplit="8" topLeftCell="F5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7" sqref="F37"/>
    </sheetView>
  </sheetViews>
  <sheetFormatPr defaultColWidth="9.140625" defaultRowHeight="12.75"/>
  <cols>
    <col min="1" max="1" width="4.00390625" style="98" customWidth="1"/>
    <col min="2" max="2" width="2.7109375" style="98" customWidth="1"/>
    <col min="3" max="3" width="9.140625" style="98" customWidth="1"/>
    <col min="4" max="4" width="96.8515625" style="98" customWidth="1"/>
    <col min="5" max="5" width="8.7109375" style="98" customWidth="1"/>
    <col min="6" max="7" width="20.57421875" style="98" customWidth="1"/>
    <col min="8" max="8" width="3.57421875" style="98" customWidth="1"/>
    <col min="9" max="16384" width="9.140625" style="98" customWidth="1"/>
  </cols>
  <sheetData>
    <row r="2" spans="2:15" ht="20.25">
      <c r="B2" s="4" t="s">
        <v>429</v>
      </c>
      <c r="C2" s="387"/>
      <c r="D2" s="388"/>
      <c r="E2" s="389"/>
      <c r="F2" s="430"/>
      <c r="G2" s="390"/>
      <c r="H2" s="391"/>
      <c r="I2" s="391"/>
      <c r="J2" s="391"/>
      <c r="K2" s="391"/>
      <c r="L2" s="391"/>
      <c r="M2" s="391"/>
      <c r="N2" s="391"/>
      <c r="O2" s="391"/>
    </row>
    <row r="3" spans="2:15" ht="21">
      <c r="B3" s="10" t="s">
        <v>677</v>
      </c>
      <c r="C3" s="392"/>
      <c r="D3" s="393"/>
      <c r="E3" s="393"/>
      <c r="F3" s="393"/>
      <c r="G3" s="394"/>
      <c r="H3" s="391"/>
      <c r="I3" s="391"/>
      <c r="J3" s="391"/>
      <c r="K3" s="391"/>
      <c r="L3" s="391"/>
      <c r="M3" s="391"/>
      <c r="N3" s="391"/>
      <c r="O3" s="391"/>
    </row>
    <row r="4" spans="2:15" ht="12.75" customHeight="1">
      <c r="B4" s="395"/>
      <c r="C4" s="396"/>
      <c r="D4" s="397"/>
      <c r="E4" s="398"/>
      <c r="F4" s="178"/>
      <c r="G4" s="399"/>
      <c r="H4" s="391"/>
      <c r="I4" s="391"/>
      <c r="J4" s="391"/>
      <c r="K4" s="391"/>
      <c r="L4" s="391"/>
      <c r="M4" s="391"/>
      <c r="N4" s="391"/>
      <c r="O4" s="391"/>
    </row>
    <row r="5" spans="2:15" ht="18.75" customHeight="1">
      <c r="B5" s="400"/>
      <c r="C5" s="401"/>
      <c r="D5" s="402"/>
      <c r="E5" s="601" t="s">
        <v>86</v>
      </c>
      <c r="F5" s="604" t="s">
        <v>617</v>
      </c>
      <c r="G5" s="605"/>
      <c r="H5" s="391"/>
      <c r="I5" s="391"/>
      <c r="J5" s="391"/>
      <c r="K5" s="391"/>
      <c r="L5" s="391"/>
      <c r="M5" s="391"/>
      <c r="N5" s="391"/>
      <c r="O5" s="391"/>
    </row>
    <row r="6" spans="2:7" ht="15.75">
      <c r="B6" s="299"/>
      <c r="C6" s="27"/>
      <c r="D6" s="156"/>
      <c r="E6" s="602"/>
      <c r="F6" s="431" t="s">
        <v>0</v>
      </c>
      <c r="G6" s="403" t="s">
        <v>1</v>
      </c>
    </row>
    <row r="7" spans="2:7" ht="15.75">
      <c r="B7" s="299"/>
      <c r="C7" s="27"/>
      <c r="D7" s="156"/>
      <c r="E7" s="602"/>
      <c r="F7" s="432" t="s">
        <v>666</v>
      </c>
      <c r="G7" s="404" t="s">
        <v>669</v>
      </c>
    </row>
    <row r="8" spans="2:7" ht="18.75">
      <c r="B8" s="305"/>
      <c r="C8" s="103"/>
      <c r="D8" s="405"/>
      <c r="E8" s="603"/>
      <c r="F8" s="433" t="str">
        <f>+'gt'!E9</f>
        <v>30 Haziran 2014</v>
      </c>
      <c r="G8" s="406" t="str">
        <f>+'gt'!F9</f>
        <v>30 Haziran 2013</v>
      </c>
    </row>
    <row r="9" spans="2:7" ht="18.75" customHeight="1">
      <c r="B9" s="299"/>
      <c r="C9" s="27"/>
      <c r="D9" s="89"/>
      <c r="E9" s="466"/>
      <c r="F9" s="28"/>
      <c r="G9" s="525"/>
    </row>
    <row r="10" spans="2:7" ht="18.75">
      <c r="B10" s="299"/>
      <c r="C10" s="407" t="s">
        <v>216</v>
      </c>
      <c r="D10" s="108" t="s">
        <v>217</v>
      </c>
      <c r="E10" s="35"/>
      <c r="F10" s="28"/>
      <c r="G10" s="526"/>
    </row>
    <row r="11" spans="2:7" ht="12.75" customHeight="1">
      <c r="B11" s="299"/>
      <c r="C11" s="408"/>
      <c r="D11" s="108"/>
      <c r="E11" s="35"/>
      <c r="F11" s="28"/>
      <c r="G11" s="526"/>
    </row>
    <row r="12" spans="2:8" s="117" customFormat="1" ht="18.75">
      <c r="B12" s="333"/>
      <c r="C12" s="409" t="s">
        <v>38</v>
      </c>
      <c r="D12" s="108" t="s">
        <v>218</v>
      </c>
      <c r="E12" s="52" t="s">
        <v>612</v>
      </c>
      <c r="F12" s="472">
        <f>SUM(F14:F22)</f>
        <v>3164653</v>
      </c>
      <c r="G12" s="527">
        <v>2429885</v>
      </c>
      <c r="H12" s="410"/>
    </row>
    <row r="13" spans="2:8" ht="12.75" customHeight="1">
      <c r="B13" s="299"/>
      <c r="C13" s="411"/>
      <c r="D13" s="89"/>
      <c r="E13" s="35"/>
      <c r="F13" s="473"/>
      <c r="G13" s="528"/>
      <c r="H13" s="412"/>
    </row>
    <row r="14" spans="2:8" ht="15.75">
      <c r="B14" s="299"/>
      <c r="C14" s="53" t="s">
        <v>68</v>
      </c>
      <c r="D14" s="27" t="s">
        <v>219</v>
      </c>
      <c r="E14" s="35"/>
      <c r="F14" s="474">
        <v>7678485</v>
      </c>
      <c r="G14" s="529">
        <v>6381337</v>
      </c>
      <c r="H14" s="412"/>
    </row>
    <row r="15" spans="2:8" ht="15.75">
      <c r="B15" s="299"/>
      <c r="C15" s="53" t="s">
        <v>69</v>
      </c>
      <c r="D15" s="27" t="s">
        <v>220</v>
      </c>
      <c r="E15" s="35"/>
      <c r="F15" s="474">
        <v>-3861262</v>
      </c>
      <c r="G15" s="529">
        <v>-3136163</v>
      </c>
      <c r="H15" s="412"/>
    </row>
    <row r="16" spans="2:8" ht="15.75">
      <c r="B16" s="299"/>
      <c r="C16" s="53" t="s">
        <v>70</v>
      </c>
      <c r="D16" s="27" t="s">
        <v>221</v>
      </c>
      <c r="E16" s="35"/>
      <c r="F16" s="474">
        <v>2066</v>
      </c>
      <c r="G16" s="529">
        <v>5179</v>
      </c>
      <c r="H16" s="412"/>
    </row>
    <row r="17" spans="2:8" ht="15.75">
      <c r="B17" s="299"/>
      <c r="C17" s="53" t="s">
        <v>71</v>
      </c>
      <c r="D17" s="27" t="s">
        <v>35</v>
      </c>
      <c r="E17" s="35"/>
      <c r="F17" s="474">
        <v>1881508</v>
      </c>
      <c r="G17" s="529">
        <v>1547448</v>
      </c>
      <c r="H17" s="412"/>
    </row>
    <row r="18" spans="2:8" ht="15.75">
      <c r="B18" s="299"/>
      <c r="C18" s="53" t="s">
        <v>222</v>
      </c>
      <c r="D18" s="27" t="s">
        <v>223</v>
      </c>
      <c r="E18" s="35"/>
      <c r="F18" s="474">
        <v>59091</v>
      </c>
      <c r="G18" s="529">
        <v>672858</v>
      </c>
      <c r="H18" s="412"/>
    </row>
    <row r="19" spans="2:8" ht="15.75">
      <c r="B19" s="299"/>
      <c r="C19" s="53" t="s">
        <v>225</v>
      </c>
      <c r="D19" s="27" t="s">
        <v>224</v>
      </c>
      <c r="E19" s="35"/>
      <c r="F19" s="474">
        <v>51056</v>
      </c>
      <c r="G19" s="529">
        <v>23049</v>
      </c>
      <c r="H19" s="412"/>
    </row>
    <row r="20" spans="2:8" ht="15.75">
      <c r="B20" s="299"/>
      <c r="C20" s="53" t="s">
        <v>227</v>
      </c>
      <c r="D20" s="27" t="s">
        <v>226</v>
      </c>
      <c r="E20" s="35"/>
      <c r="F20" s="474">
        <v>-2107666</v>
      </c>
      <c r="G20" s="529">
        <v>-1713917</v>
      </c>
      <c r="H20" s="412"/>
    </row>
    <row r="21" spans="2:8" ht="15.75">
      <c r="B21" s="299"/>
      <c r="C21" s="53" t="s">
        <v>229</v>
      </c>
      <c r="D21" s="27" t="s">
        <v>228</v>
      </c>
      <c r="E21" s="35"/>
      <c r="F21" s="474">
        <v>-487554</v>
      </c>
      <c r="G21" s="529">
        <v>-702531</v>
      </c>
      <c r="H21" s="412"/>
    </row>
    <row r="22" spans="2:8" ht="15.75">
      <c r="B22" s="299"/>
      <c r="C22" s="53" t="s">
        <v>230</v>
      </c>
      <c r="D22" s="27" t="s">
        <v>197</v>
      </c>
      <c r="E22" s="52"/>
      <c r="F22" s="474">
        <v>-51071</v>
      </c>
      <c r="G22" s="529">
        <v>-647375</v>
      </c>
      <c r="H22" s="412"/>
    </row>
    <row r="23" spans="2:8" ht="12.75" customHeight="1">
      <c r="B23" s="299"/>
      <c r="C23" s="413"/>
      <c r="D23" s="89"/>
      <c r="E23" s="35"/>
      <c r="F23" s="473"/>
      <c r="G23" s="528"/>
      <c r="H23" s="412"/>
    </row>
    <row r="24" spans="2:8" s="117" customFormat="1" ht="18.75">
      <c r="B24" s="333"/>
      <c r="C24" s="409" t="s">
        <v>37</v>
      </c>
      <c r="D24" s="108" t="s">
        <v>231</v>
      </c>
      <c r="E24" s="52" t="s">
        <v>612</v>
      </c>
      <c r="F24" s="472">
        <f>SUM(F26:F35)</f>
        <v>-3285896</v>
      </c>
      <c r="G24" s="527">
        <v>-2645441</v>
      </c>
      <c r="H24" s="410"/>
    </row>
    <row r="25" spans="2:8" ht="12.75" customHeight="1">
      <c r="B25" s="299"/>
      <c r="C25" s="413"/>
      <c r="D25" s="89"/>
      <c r="E25" s="35"/>
      <c r="F25" s="473"/>
      <c r="G25" s="528"/>
      <c r="H25" s="412"/>
    </row>
    <row r="26" spans="2:8" ht="15.75">
      <c r="B26" s="299"/>
      <c r="C26" s="53" t="s">
        <v>232</v>
      </c>
      <c r="D26" s="120" t="s">
        <v>423</v>
      </c>
      <c r="E26" s="35"/>
      <c r="F26" s="474">
        <v>-54654</v>
      </c>
      <c r="G26" s="529">
        <v>-10887</v>
      </c>
      <c r="H26" s="412"/>
    </row>
    <row r="27" spans="2:8" ht="15.75">
      <c r="B27" s="299"/>
      <c r="C27" s="53" t="s">
        <v>233</v>
      </c>
      <c r="D27" s="27" t="s">
        <v>562</v>
      </c>
      <c r="E27" s="35"/>
      <c r="F27" s="474">
        <v>0</v>
      </c>
      <c r="G27" s="530">
        <v>0</v>
      </c>
      <c r="H27" s="412"/>
    </row>
    <row r="28" spans="2:8" ht="15.75">
      <c r="B28" s="299"/>
      <c r="C28" s="53" t="s">
        <v>235</v>
      </c>
      <c r="D28" s="27" t="s">
        <v>234</v>
      </c>
      <c r="E28" s="35"/>
      <c r="F28" s="474">
        <v>933983</v>
      </c>
      <c r="G28" s="529">
        <v>-235331</v>
      </c>
      <c r="H28" s="412"/>
    </row>
    <row r="29" spans="2:8" ht="15.75">
      <c r="B29" s="299"/>
      <c r="C29" s="414" t="s">
        <v>237</v>
      </c>
      <c r="D29" s="27" t="s">
        <v>236</v>
      </c>
      <c r="E29" s="35"/>
      <c r="F29" s="474">
        <v>-5640679</v>
      </c>
      <c r="G29" s="529">
        <v>-15717442</v>
      </c>
      <c r="H29" s="412"/>
    </row>
    <row r="30" spans="2:8" ht="15.75">
      <c r="B30" s="299"/>
      <c r="C30" s="53" t="s">
        <v>239</v>
      </c>
      <c r="D30" s="27" t="s">
        <v>238</v>
      </c>
      <c r="E30" s="35"/>
      <c r="F30" s="474">
        <v>-993463</v>
      </c>
      <c r="G30" s="529">
        <v>-952993</v>
      </c>
      <c r="H30" s="412"/>
    </row>
    <row r="31" spans="2:8" ht="15.75">
      <c r="B31" s="299"/>
      <c r="C31" s="53" t="s">
        <v>241</v>
      </c>
      <c r="D31" s="27" t="s">
        <v>240</v>
      </c>
      <c r="E31" s="35"/>
      <c r="F31" s="474">
        <v>1857725</v>
      </c>
      <c r="G31" s="529">
        <v>938974</v>
      </c>
      <c r="H31" s="412"/>
    </row>
    <row r="32" spans="2:8" ht="15.75">
      <c r="B32" s="299"/>
      <c r="C32" s="53" t="s">
        <v>243</v>
      </c>
      <c r="D32" s="27" t="s">
        <v>242</v>
      </c>
      <c r="E32" s="35"/>
      <c r="F32" s="474">
        <v>2078607</v>
      </c>
      <c r="G32" s="529">
        <v>13308936</v>
      </c>
      <c r="H32" s="412"/>
    </row>
    <row r="33" spans="2:8" ht="15.75">
      <c r="B33" s="299"/>
      <c r="C33" s="53" t="s">
        <v>245</v>
      </c>
      <c r="D33" s="27" t="s">
        <v>244</v>
      </c>
      <c r="E33" s="35"/>
      <c r="F33" s="474">
        <v>-3077272</v>
      </c>
      <c r="G33" s="529">
        <v>-482860</v>
      </c>
      <c r="H33" s="412"/>
    </row>
    <row r="34" spans="2:8" ht="15.75">
      <c r="B34" s="299"/>
      <c r="C34" s="53" t="s">
        <v>247</v>
      </c>
      <c r="D34" s="27" t="s">
        <v>246</v>
      </c>
      <c r="E34" s="35"/>
      <c r="F34" s="474">
        <v>0</v>
      </c>
      <c r="G34" s="529">
        <v>0</v>
      </c>
      <c r="H34" s="412"/>
    </row>
    <row r="35" spans="2:8" ht="15.75">
      <c r="B35" s="299"/>
      <c r="C35" s="53" t="s">
        <v>313</v>
      </c>
      <c r="D35" s="27" t="s">
        <v>248</v>
      </c>
      <c r="E35" s="52"/>
      <c r="F35" s="474">
        <v>1609857</v>
      </c>
      <c r="G35" s="529">
        <v>506162</v>
      </c>
      <c r="H35" s="412"/>
    </row>
    <row r="36" spans="2:8" ht="12.75" customHeight="1">
      <c r="B36" s="299"/>
      <c r="C36" s="411"/>
      <c r="D36" s="415"/>
      <c r="E36" s="28"/>
      <c r="F36" s="475"/>
      <c r="G36" s="531"/>
      <c r="H36" s="412"/>
    </row>
    <row r="37" spans="2:8" s="117" customFormat="1" ht="18.75">
      <c r="B37" s="333"/>
      <c r="C37" s="407" t="s">
        <v>14</v>
      </c>
      <c r="D37" s="108" t="s">
        <v>563</v>
      </c>
      <c r="E37" s="52" t="s">
        <v>612</v>
      </c>
      <c r="F37" s="472">
        <f>+F12+F24</f>
        <v>-121243</v>
      </c>
      <c r="G37" s="527">
        <v>-215556</v>
      </c>
      <c r="H37" s="410"/>
    </row>
    <row r="38" spans="2:8" s="117" customFormat="1" ht="12.75" customHeight="1">
      <c r="B38" s="333"/>
      <c r="C38" s="416"/>
      <c r="D38" s="417"/>
      <c r="E38" s="418"/>
      <c r="F38" s="476"/>
      <c r="G38" s="532"/>
      <c r="H38" s="410"/>
    </row>
    <row r="39" spans="2:8" s="117" customFormat="1" ht="18.75">
      <c r="B39" s="333"/>
      <c r="C39" s="407" t="s">
        <v>249</v>
      </c>
      <c r="D39" s="108" t="s">
        <v>250</v>
      </c>
      <c r="E39" s="418"/>
      <c r="F39" s="476"/>
      <c r="G39" s="532"/>
      <c r="H39" s="410"/>
    </row>
    <row r="40" spans="2:8" s="117" customFormat="1" ht="12.75" customHeight="1">
      <c r="B40" s="333"/>
      <c r="C40" s="419"/>
      <c r="D40" s="417"/>
      <c r="E40" s="418"/>
      <c r="F40" s="476"/>
      <c r="G40" s="532"/>
      <c r="H40" s="410"/>
    </row>
    <row r="41" spans="2:8" s="117" customFormat="1" ht="18.75">
      <c r="B41" s="333"/>
      <c r="C41" s="407" t="s">
        <v>19</v>
      </c>
      <c r="D41" s="108" t="s">
        <v>564</v>
      </c>
      <c r="E41" s="52" t="s">
        <v>612</v>
      </c>
      <c r="F41" s="472">
        <f>SUM(F43:F51)</f>
        <v>-2685914</v>
      </c>
      <c r="G41" s="527">
        <v>-541137</v>
      </c>
      <c r="H41" s="410"/>
    </row>
    <row r="42" spans="2:8" ht="12.75" customHeight="1">
      <c r="B42" s="299"/>
      <c r="C42" s="413"/>
      <c r="D42" s="89"/>
      <c r="E42" s="28"/>
      <c r="F42" s="475"/>
      <c r="G42" s="531"/>
      <c r="H42" s="412"/>
    </row>
    <row r="43" spans="2:8" ht="15.75">
      <c r="B43" s="299"/>
      <c r="C43" s="53" t="s">
        <v>41</v>
      </c>
      <c r="D43" s="27" t="s">
        <v>565</v>
      </c>
      <c r="E43" s="52"/>
      <c r="F43" s="474">
        <v>0</v>
      </c>
      <c r="G43" s="529">
        <v>-10539</v>
      </c>
      <c r="H43" s="412"/>
    </row>
    <row r="44" spans="2:8" ht="15.75">
      <c r="B44" s="299"/>
      <c r="C44" s="53" t="s">
        <v>42</v>
      </c>
      <c r="D44" s="27" t="s">
        <v>566</v>
      </c>
      <c r="E44" s="52"/>
      <c r="F44" s="474">
        <v>0</v>
      </c>
      <c r="G44" s="529">
        <v>0</v>
      </c>
      <c r="H44" s="412"/>
    </row>
    <row r="45" spans="2:8" ht="15.75">
      <c r="B45" s="299"/>
      <c r="C45" s="53" t="s">
        <v>43</v>
      </c>
      <c r="D45" s="27" t="s">
        <v>251</v>
      </c>
      <c r="E45" s="35"/>
      <c r="F45" s="474">
        <v>-116771</v>
      </c>
      <c r="G45" s="529">
        <v>-142195</v>
      </c>
      <c r="H45" s="412"/>
    </row>
    <row r="46" spans="2:8" ht="15.75">
      <c r="B46" s="299"/>
      <c r="C46" s="53" t="s">
        <v>75</v>
      </c>
      <c r="D46" s="27" t="s">
        <v>252</v>
      </c>
      <c r="E46" s="35"/>
      <c r="F46" s="474">
        <v>41317</v>
      </c>
      <c r="G46" s="529">
        <v>45935</v>
      </c>
      <c r="H46" s="412"/>
    </row>
    <row r="47" spans="2:8" ht="15.75">
      <c r="B47" s="299"/>
      <c r="C47" s="53" t="s">
        <v>76</v>
      </c>
      <c r="D47" s="27" t="s">
        <v>567</v>
      </c>
      <c r="E47" s="35"/>
      <c r="F47" s="474">
        <v>-5841525</v>
      </c>
      <c r="G47" s="529">
        <v>-13829334</v>
      </c>
      <c r="H47" s="412"/>
    </row>
    <row r="48" spans="2:8" ht="15.75">
      <c r="B48" s="299"/>
      <c r="C48" s="53" t="s">
        <v>253</v>
      </c>
      <c r="D48" s="27" t="s">
        <v>568</v>
      </c>
      <c r="E48" s="35"/>
      <c r="F48" s="474">
        <v>6878069</v>
      </c>
      <c r="G48" s="529">
        <v>13400743</v>
      </c>
      <c r="H48" s="412"/>
    </row>
    <row r="49" spans="2:8" ht="15.75">
      <c r="B49" s="299"/>
      <c r="C49" s="53" t="s">
        <v>254</v>
      </c>
      <c r="D49" s="27" t="s">
        <v>569</v>
      </c>
      <c r="E49" s="35"/>
      <c r="F49" s="474">
        <v>-3707954</v>
      </c>
      <c r="G49" s="529">
        <v>-13749</v>
      </c>
      <c r="H49" s="412"/>
    </row>
    <row r="50" spans="2:8" ht="15.75">
      <c r="B50" s="299"/>
      <c r="C50" s="53" t="s">
        <v>255</v>
      </c>
      <c r="D50" s="27" t="s">
        <v>646</v>
      </c>
      <c r="E50" s="35"/>
      <c r="F50" s="474">
        <v>60950</v>
      </c>
      <c r="G50" s="529">
        <v>8002</v>
      </c>
      <c r="H50" s="412"/>
    </row>
    <row r="51" spans="2:8" ht="15.75">
      <c r="B51" s="299"/>
      <c r="C51" s="53" t="s">
        <v>256</v>
      </c>
      <c r="D51" s="27" t="s">
        <v>197</v>
      </c>
      <c r="E51" s="52"/>
      <c r="F51" s="474">
        <v>0</v>
      </c>
      <c r="G51" s="529">
        <v>0</v>
      </c>
      <c r="H51" s="412"/>
    </row>
    <row r="52" spans="2:8" ht="12.75" customHeight="1">
      <c r="B52" s="299"/>
      <c r="C52" s="413"/>
      <c r="D52" s="89"/>
      <c r="E52" s="35"/>
      <c r="F52" s="473"/>
      <c r="G52" s="528"/>
      <c r="H52" s="412"/>
    </row>
    <row r="53" spans="2:8" ht="18.75">
      <c r="B53" s="299"/>
      <c r="C53" s="408" t="s">
        <v>257</v>
      </c>
      <c r="D53" s="108" t="s">
        <v>258</v>
      </c>
      <c r="E53" s="35"/>
      <c r="F53" s="473"/>
      <c r="G53" s="528"/>
      <c r="H53" s="412"/>
    </row>
    <row r="54" spans="2:8" ht="12.75" customHeight="1">
      <c r="B54" s="299"/>
      <c r="C54" s="413"/>
      <c r="D54" s="89"/>
      <c r="E54" s="35"/>
      <c r="F54" s="473"/>
      <c r="G54" s="528"/>
      <c r="H54" s="412"/>
    </row>
    <row r="55" spans="2:8" s="117" customFormat="1" ht="18.75">
      <c r="B55" s="333"/>
      <c r="C55" s="407" t="s">
        <v>18</v>
      </c>
      <c r="D55" s="108" t="s">
        <v>614</v>
      </c>
      <c r="E55" s="420"/>
      <c r="F55" s="472">
        <f>SUM(F57:F62)</f>
        <v>1985036</v>
      </c>
      <c r="G55" s="527">
        <v>2435382</v>
      </c>
      <c r="H55" s="410"/>
    </row>
    <row r="56" spans="2:8" ht="12.75" customHeight="1">
      <c r="B56" s="299"/>
      <c r="C56" s="411"/>
      <c r="D56" s="89"/>
      <c r="E56" s="35"/>
      <c r="F56" s="473"/>
      <c r="G56" s="528"/>
      <c r="H56" s="412"/>
    </row>
    <row r="57" spans="2:8" ht="15.75">
      <c r="B57" s="299"/>
      <c r="C57" s="53" t="s">
        <v>44</v>
      </c>
      <c r="D57" s="27" t="s">
        <v>259</v>
      </c>
      <c r="E57" s="35"/>
      <c r="F57" s="474">
        <v>8019146</v>
      </c>
      <c r="G57" s="529">
        <v>5404259</v>
      </c>
      <c r="H57" s="412"/>
    </row>
    <row r="58" spans="2:8" ht="15.75">
      <c r="B58" s="299"/>
      <c r="C58" s="53" t="s">
        <v>47</v>
      </c>
      <c r="D58" s="27" t="s">
        <v>260</v>
      </c>
      <c r="E58" s="35"/>
      <c r="F58" s="474">
        <v>-5608808</v>
      </c>
      <c r="G58" s="529">
        <v>-2371299</v>
      </c>
      <c r="H58" s="412"/>
    </row>
    <row r="59" spans="2:8" ht="15.75">
      <c r="B59" s="299"/>
      <c r="C59" s="53" t="s">
        <v>261</v>
      </c>
      <c r="D59" s="27" t="s">
        <v>570</v>
      </c>
      <c r="E59" s="35"/>
      <c r="F59" s="474">
        <v>0</v>
      </c>
      <c r="G59" s="529">
        <v>0</v>
      </c>
      <c r="H59" s="412"/>
    </row>
    <row r="60" spans="2:8" ht="15.75">
      <c r="B60" s="299"/>
      <c r="C60" s="53" t="s">
        <v>262</v>
      </c>
      <c r="D60" s="27" t="s">
        <v>571</v>
      </c>
      <c r="E60" s="35"/>
      <c r="F60" s="474">
        <v>-425185</v>
      </c>
      <c r="G60" s="529">
        <v>-597544</v>
      </c>
      <c r="H60" s="412"/>
    </row>
    <row r="61" spans="2:8" ht="15.75">
      <c r="B61" s="299"/>
      <c r="C61" s="53" t="s">
        <v>263</v>
      </c>
      <c r="D61" s="27" t="s">
        <v>264</v>
      </c>
      <c r="E61" s="35"/>
      <c r="F61" s="474">
        <v>-117</v>
      </c>
      <c r="G61" s="530">
        <v>-34</v>
      </c>
      <c r="H61" s="412"/>
    </row>
    <row r="62" spans="2:8" ht="15.75">
      <c r="B62" s="299"/>
      <c r="C62" s="53" t="s">
        <v>265</v>
      </c>
      <c r="D62" s="27" t="s">
        <v>2</v>
      </c>
      <c r="E62" s="52"/>
      <c r="F62" s="474">
        <v>0</v>
      </c>
      <c r="G62" s="529">
        <v>0</v>
      </c>
      <c r="H62" s="412"/>
    </row>
    <row r="63" spans="2:8" ht="12.75" customHeight="1">
      <c r="B63" s="299"/>
      <c r="C63" s="53"/>
      <c r="D63" s="27"/>
      <c r="E63" s="421"/>
      <c r="F63" s="473"/>
      <c r="G63" s="528"/>
      <c r="H63" s="412"/>
    </row>
    <row r="64" spans="2:8" s="117" customFormat="1" ht="18.75">
      <c r="B64" s="333"/>
      <c r="C64" s="407" t="s">
        <v>17</v>
      </c>
      <c r="D64" s="108" t="s">
        <v>266</v>
      </c>
      <c r="E64" s="52"/>
      <c r="F64" s="477">
        <v>-56858</v>
      </c>
      <c r="G64" s="533">
        <v>343001</v>
      </c>
      <c r="H64" s="410"/>
    </row>
    <row r="65" spans="2:8" ht="12.75" customHeight="1">
      <c r="B65" s="299"/>
      <c r="C65" s="58"/>
      <c r="D65" s="89"/>
      <c r="E65" s="228"/>
      <c r="F65" s="475"/>
      <c r="G65" s="531"/>
      <c r="H65" s="412"/>
    </row>
    <row r="66" spans="2:8" s="117" customFormat="1" ht="18.75">
      <c r="B66" s="333"/>
      <c r="C66" s="407" t="s">
        <v>16</v>
      </c>
      <c r="D66" s="108" t="s">
        <v>613</v>
      </c>
      <c r="E66" s="52" t="s">
        <v>612</v>
      </c>
      <c r="F66" s="477">
        <f>+F37+F41+F55+F64</f>
        <v>-878979</v>
      </c>
      <c r="G66" s="533">
        <v>2021690</v>
      </c>
      <c r="H66" s="410"/>
    </row>
    <row r="67" spans="2:8" ht="12.75" customHeight="1">
      <c r="B67" s="299"/>
      <c r="C67" s="58"/>
      <c r="D67" s="108"/>
      <c r="E67" s="421"/>
      <c r="F67" s="473"/>
      <c r="G67" s="528"/>
      <c r="H67" s="412"/>
    </row>
    <row r="68" spans="2:8" s="117" customFormat="1" ht="18.75">
      <c r="B68" s="333"/>
      <c r="C68" s="407" t="s">
        <v>21</v>
      </c>
      <c r="D68" s="108" t="s">
        <v>572</v>
      </c>
      <c r="E68" s="52" t="s">
        <v>612</v>
      </c>
      <c r="F68" s="477">
        <v>8784101</v>
      </c>
      <c r="G68" s="533">
        <v>5826911</v>
      </c>
      <c r="H68" s="410"/>
    </row>
    <row r="69" spans="2:8" ht="12.75" customHeight="1">
      <c r="B69" s="299"/>
      <c r="C69" s="408"/>
      <c r="D69" s="156"/>
      <c r="E69" s="421"/>
      <c r="F69" s="473"/>
      <c r="G69" s="528"/>
      <c r="H69" s="412"/>
    </row>
    <row r="70" spans="2:8" s="117" customFormat="1" ht="18.75">
      <c r="B70" s="422"/>
      <c r="C70" s="423" t="s">
        <v>20</v>
      </c>
      <c r="D70" s="424" t="s">
        <v>611</v>
      </c>
      <c r="E70" s="425" t="s">
        <v>612</v>
      </c>
      <c r="F70" s="478">
        <f>+F66+F68</f>
        <v>7905122</v>
      </c>
      <c r="G70" s="534">
        <v>7848601</v>
      </c>
      <c r="H70" s="410"/>
    </row>
    <row r="71" spans="2:7" ht="18.75">
      <c r="B71" s="89"/>
      <c r="C71" s="89"/>
      <c r="D71" s="16"/>
      <c r="E71" s="426"/>
      <c r="F71" s="427"/>
      <c r="G71" s="427"/>
    </row>
    <row r="72" spans="3:5" ht="18.75">
      <c r="C72" s="20" t="s">
        <v>471</v>
      </c>
      <c r="E72" s="428"/>
    </row>
    <row r="73" spans="5:7" ht="15.75">
      <c r="E73" s="428"/>
      <c r="G73" s="203"/>
    </row>
    <row r="74" ht="15.75">
      <c r="E74" s="428"/>
    </row>
    <row r="75" ht="15.75">
      <c r="E75" s="428"/>
    </row>
    <row r="76" ht="15.75">
      <c r="E76" s="428"/>
    </row>
    <row r="77" ht="15.75">
      <c r="E77" s="428"/>
    </row>
    <row r="78" ht="15.75">
      <c r="E78" s="428"/>
    </row>
    <row r="79" ht="15.75">
      <c r="E79" s="428"/>
    </row>
    <row r="80" ht="15.75">
      <c r="E80" s="428"/>
    </row>
    <row r="81" ht="15.75">
      <c r="E81" s="428"/>
    </row>
    <row r="82" ht="15.75">
      <c r="E82" s="428"/>
    </row>
    <row r="83" ht="15.75">
      <c r="E83" s="428"/>
    </row>
    <row r="84" ht="15.75">
      <c r="E84" s="428"/>
    </row>
    <row r="85" ht="15.75">
      <c r="E85" s="428"/>
    </row>
    <row r="86" ht="15.75">
      <c r="E86" s="428"/>
    </row>
    <row r="87" ht="15.75">
      <c r="E87" s="428"/>
    </row>
    <row r="88" ht="15.75">
      <c r="E88" s="428"/>
    </row>
    <row r="89" ht="15.75">
      <c r="E89" s="428"/>
    </row>
    <row r="90" ht="15.75">
      <c r="E90" s="428"/>
    </row>
    <row r="91" ht="15.75">
      <c r="E91" s="428"/>
    </row>
    <row r="92" ht="15.75">
      <c r="E92" s="428"/>
    </row>
    <row r="93" ht="15.75">
      <c r="E93" s="428"/>
    </row>
    <row r="94" ht="15.75">
      <c r="E94" s="428"/>
    </row>
    <row r="95" ht="15.75">
      <c r="E95" s="428"/>
    </row>
    <row r="96" ht="15.75">
      <c r="E96" s="428"/>
    </row>
    <row r="97" ht="15.75">
      <c r="E97" s="428"/>
    </row>
    <row r="98" ht="15.75">
      <c r="E98" s="428"/>
    </row>
    <row r="99" ht="15.75">
      <c r="E99" s="428"/>
    </row>
    <row r="100" ht="15.75">
      <c r="E100" s="428"/>
    </row>
    <row r="101" ht="15.75">
      <c r="E101" s="428"/>
    </row>
    <row r="102" ht="15.75">
      <c r="E102" s="428"/>
    </row>
    <row r="103" ht="15.75">
      <c r="E103" s="428"/>
    </row>
    <row r="104" ht="15.75">
      <c r="E104" s="428"/>
    </row>
    <row r="105" ht="15.75">
      <c r="E105" s="428"/>
    </row>
    <row r="106" ht="15.75">
      <c r="E106" s="428"/>
    </row>
    <row r="107" ht="15.75">
      <c r="E107" s="428"/>
    </row>
    <row r="108" ht="15.75">
      <c r="E108" s="428"/>
    </row>
    <row r="109" ht="15.75">
      <c r="E109" s="428"/>
    </row>
    <row r="110" ht="15.75">
      <c r="E110" s="428"/>
    </row>
    <row r="111" ht="15.75">
      <c r="E111" s="428"/>
    </row>
    <row r="112" ht="15.75">
      <c r="E112" s="428"/>
    </row>
    <row r="113" ht="15.75">
      <c r="E113" s="428"/>
    </row>
    <row r="114" ht="15.75">
      <c r="E114" s="428"/>
    </row>
    <row r="115" ht="15.75">
      <c r="E115" s="428"/>
    </row>
    <row r="116" ht="15.75">
      <c r="E116" s="428"/>
    </row>
    <row r="117" ht="15.75">
      <c r="E117" s="428"/>
    </row>
    <row r="118" ht="15.75">
      <c r="E118" s="428"/>
    </row>
    <row r="119" ht="15.75">
      <c r="E119" s="428"/>
    </row>
  </sheetData>
  <sheetProtection/>
  <mergeCells count="2">
    <mergeCell ref="E5:E8"/>
    <mergeCell ref="F5:G5"/>
  </mergeCells>
  <printOptions/>
  <pageMargins left="0.7480314960629921" right="0.35433070866141736" top="0.35433070866141736" bottom="0.68" header="0.2755905511811024" footer="0.47"/>
  <pageSetup fitToHeight="1" fitToWidth="1" horizontalDpi="600" verticalDpi="600" orientation="portrait" paperSize="9" scale="58" r:id="rId1"/>
  <headerFooter alignWithMargins="0">
    <oddFooter>&amp;C&amp;"Times New Roman,Normal"&amp;18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Melis Ozturk (Investor Relations)</dc:creator>
  <cp:keywords/>
  <dc:description/>
  <cp:lastModifiedBy>uteksan</cp:lastModifiedBy>
  <cp:lastPrinted>2014-07-21T10:48:14Z</cp:lastPrinted>
  <dcterms:created xsi:type="dcterms:W3CDTF">1998-01-12T17:06:50Z</dcterms:created>
  <dcterms:modified xsi:type="dcterms:W3CDTF">2014-08-01T13:42:28Z</dcterms:modified>
  <cp:category/>
  <cp:version/>
  <cp:contentType/>
  <cp:contentStatus/>
</cp:coreProperties>
</file>